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Override PartName="/xl/charts/style3.xml" ContentType="application/vnd.ms-office.chartstyle+xml"/>
  <Override PartName="/xl/charts/colors3.xml" ContentType="application/vnd.ms-office.chartcolorstyle+xml"/>
  <Override PartName="/xl/charts/style4.xml" ContentType="application/vnd.ms-office.chartstyle+xml"/>
  <Override PartName="/xl/charts/colors4.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6" rupBuild="23913"/>
  <workbookPr autoCompressPictures="0"/>
  <workbookProtection workbookPassword="C42F" lockStructure="1"/>
  <bookViews>
    <workbookView xWindow="0" yWindow="-460" windowWidth="38400" windowHeight="21600"/>
  </bookViews>
  <sheets>
    <sheet name="Introductie" sheetId="6" r:id="rId1"/>
    <sheet name="Input&amp;Output" sheetId="2" r:id="rId2"/>
    <sheet name="Berekeningen" sheetId="3" state="hidden" r:id="rId3"/>
    <sheet name="Grafieken" sheetId="5" state="hidden" r:id="rId4"/>
    <sheet name="Tabellen" sheetId="4" state="hidden" r:id="rId5"/>
    <sheet name="Globale opzet" sheetId="1" state="hidden" r:id="rId6"/>
  </sheets>
  <definedNames>
    <definedName name="_xlnm.Print_Area" localSheetId="0">Introductie!$B$2:$B$43</definedName>
    <definedName name="getChart">IF(Berekeningen!$E$9&gt;=1,Grafieken!$C$9,IF('Input&amp;Output'!$V$60="op totaalniveau",Grafieken!$C$6,IF('Input&amp;Output'!A1048569="niet",Grafieken!$C$12,Grafieken!$C$3)))</definedName>
    <definedName name="getChart2">IF('Input&amp;Output'!$V$27="met",Grafieken!$E$3,Grafieken!$E$12)</definedName>
    <definedName name="Tabel_Activa_klasse">Tabellen!$E$3:$F$7</definedName>
    <definedName name="Tabel_Klasse_Activa">Tabellen!$B$3:$C$7</definedName>
    <definedName name="Tabel6">Tabellen!$I$12:$Q$16</definedName>
    <definedName name="TabelA">Tabellen!$I$22:$Q$26</definedName>
    <definedName name="Versie_historie">Tabellen!$B$30</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2" i="4" l="1"/>
  <c r="P22" i="4"/>
  <c r="Q22" i="4"/>
  <c r="K22" i="4"/>
  <c r="L22" i="4"/>
  <c r="M22" i="4"/>
  <c r="N22" i="4"/>
  <c r="O22" i="4"/>
  <c r="J22" i="4"/>
  <c r="M14" i="4"/>
  <c r="M13" i="4"/>
  <c r="M12" i="4"/>
  <c r="K13" i="4"/>
  <c r="K12" i="4"/>
  <c r="L13" i="4"/>
  <c r="L12" i="4"/>
  <c r="N13" i="4"/>
  <c r="N12" i="4"/>
  <c r="O13" i="4"/>
  <c r="O12" i="4"/>
  <c r="Q13" i="4"/>
  <c r="Q12" i="4"/>
  <c r="J13" i="4"/>
  <c r="J12" i="4"/>
  <c r="E52" i="2"/>
  <c r="E15" i="3"/>
  <c r="H15" i="3"/>
  <c r="H37" i="3"/>
  <c r="E7" i="3"/>
  <c r="E14" i="3"/>
  <c r="H14" i="3"/>
  <c r="C50" i="3"/>
  <c r="E6" i="3"/>
  <c r="E13" i="3"/>
  <c r="L13" i="3"/>
  <c r="W25" i="2"/>
  <c r="J13" i="3"/>
  <c r="C48" i="3"/>
  <c r="C52" i="3"/>
  <c r="C47" i="3"/>
  <c r="C46" i="3"/>
  <c r="C49" i="3"/>
  <c r="C51" i="3"/>
  <c r="E5" i="3"/>
  <c r="H36" i="3"/>
  <c r="H35" i="3"/>
  <c r="H34" i="3"/>
  <c r="H33" i="3"/>
  <c r="H32" i="3"/>
  <c r="H31" i="3"/>
  <c r="F36" i="3"/>
  <c r="F35" i="3"/>
  <c r="F34" i="3"/>
  <c r="F33" i="3"/>
  <c r="F32" i="3"/>
  <c r="F31" i="3"/>
  <c r="E19" i="3"/>
  <c r="E18" i="3"/>
  <c r="Q16" i="4"/>
  <c r="P16" i="4"/>
  <c r="O16" i="4"/>
  <c r="N16" i="4"/>
  <c r="M16" i="4"/>
  <c r="L16" i="4"/>
  <c r="K16" i="4"/>
  <c r="J16" i="4"/>
  <c r="Q15" i="4"/>
  <c r="P15" i="4"/>
  <c r="O15" i="4"/>
  <c r="N15" i="4"/>
  <c r="M15" i="4"/>
  <c r="L15" i="4"/>
  <c r="K15" i="4"/>
  <c r="J15" i="4"/>
  <c r="Q14" i="4"/>
  <c r="P14" i="4"/>
  <c r="O14" i="4"/>
  <c r="N14" i="4"/>
  <c r="L14" i="4"/>
  <c r="K14" i="4"/>
  <c r="J14" i="4"/>
  <c r="P13" i="4"/>
  <c r="P12" i="4"/>
  <c r="T34" i="3"/>
  <c r="T33" i="3"/>
  <c r="T32" i="3"/>
  <c r="T31" i="3"/>
  <c r="T36" i="3"/>
  <c r="T35" i="3"/>
  <c r="F40" i="3"/>
  <c r="E3" i="3"/>
  <c r="B20" i="3"/>
  <c r="C29" i="2"/>
  <c r="H29" i="3"/>
  <c r="H30" i="3"/>
  <c r="E20" i="3"/>
  <c r="H38" i="3"/>
  <c r="T38" i="3"/>
  <c r="I5" i="3"/>
  <c r="C9" i="5"/>
  <c r="E4" i="3"/>
  <c r="L40" i="3"/>
  <c r="N52" i="2"/>
  <c r="L37" i="3"/>
  <c r="D52" i="3"/>
  <c r="E24" i="3"/>
  <c r="J33" i="3"/>
  <c r="E29" i="2"/>
  <c r="J32" i="3"/>
  <c r="L32" i="3"/>
  <c r="J36" i="3"/>
  <c r="J35" i="3"/>
  <c r="J31" i="3"/>
  <c r="J40" i="3"/>
  <c r="J34" i="3"/>
  <c r="E9" i="1"/>
  <c r="S21" i="1"/>
  <c r="N34" i="3"/>
  <c r="N33" i="3"/>
  <c r="N37" i="3"/>
  <c r="N40" i="3"/>
  <c r="N35" i="3"/>
  <c r="N31" i="3"/>
  <c r="N32" i="3"/>
  <c r="N36" i="3"/>
  <c r="E9" i="3"/>
  <c r="F24" i="3"/>
  <c r="E31" i="2"/>
  <c r="L31" i="3"/>
  <c r="N38" i="2"/>
  <c r="L35" i="3"/>
  <c r="D50" i="3"/>
  <c r="L33" i="3"/>
  <c r="D48" i="3"/>
  <c r="L34" i="3"/>
  <c r="D49" i="3"/>
  <c r="L36" i="3"/>
  <c r="D51" i="3"/>
  <c r="L52" i="2"/>
  <c r="E52" i="3"/>
  <c r="E51" i="3"/>
  <c r="E48" i="3"/>
  <c r="E47" i="3"/>
  <c r="E50" i="3"/>
  <c r="E49" i="3"/>
  <c r="E46" i="3"/>
  <c r="Q40" i="3"/>
  <c r="L48" i="2"/>
  <c r="L44" i="2"/>
  <c r="L38" i="2"/>
  <c r="L40" i="2"/>
  <c r="L42" i="2"/>
  <c r="L46" i="2"/>
  <c r="Q35" i="3"/>
  <c r="Q34" i="3"/>
  <c r="Q36" i="3"/>
  <c r="Q33" i="3"/>
  <c r="Q32" i="3"/>
  <c r="D47" i="3"/>
  <c r="Q31" i="3"/>
  <c r="N50" i="2"/>
  <c r="Q37" i="3"/>
  <c r="L50" i="2"/>
  <c r="N48" i="2"/>
  <c r="N46" i="2"/>
  <c r="N44" i="2"/>
  <c r="N42" i="2"/>
  <c r="D46" i="3"/>
  <c r="N40" i="2"/>
  <c r="Q38" i="3"/>
  <c r="R38" i="3"/>
  <c r="T21" i="1"/>
</calcChain>
</file>

<file path=xl/sharedStrings.xml><?xml version="1.0" encoding="utf-8"?>
<sst xmlns="http://schemas.openxmlformats.org/spreadsheetml/2006/main" count="255" uniqueCount="175">
  <si>
    <t>Totale vermogen 2012</t>
  </si>
  <si>
    <t>Totale vermogen 2013</t>
  </si>
  <si>
    <t>Percentage</t>
  </si>
  <si>
    <t>Asset klasse</t>
  </si>
  <si>
    <t>VRW</t>
  </si>
  <si>
    <t>Aandelen</t>
  </si>
  <si>
    <t>Vastgoed</t>
  </si>
  <si>
    <t>Private equity</t>
  </si>
  <si>
    <t>Commodities</t>
  </si>
  <si>
    <t>Totaal</t>
  </si>
  <si>
    <t>check: maximaal 100%</t>
  </si>
  <si>
    <t>Belegd vermogen</t>
  </si>
  <si>
    <t>Overige kosten</t>
  </si>
  <si>
    <t>€ 10-100 mln</t>
  </si>
  <si>
    <t>€ 100-1.000 mln</t>
  </si>
  <si>
    <t>€ 1-10 mld</t>
  </si>
  <si>
    <t>&gt; € 10 mld</t>
  </si>
  <si>
    <t>Alle fondsen</t>
  </si>
  <si>
    <t/>
  </si>
  <si>
    <t>Vaststellen grootteklasse</t>
  </si>
  <si>
    <t>Tabel_Klasse_Activa</t>
  </si>
  <si>
    <t>Tabel_Activa_klasse</t>
  </si>
  <si>
    <t>€ 0-10 mln</t>
  </si>
  <si>
    <t>Verwacht</t>
  </si>
  <si>
    <t>kosten%</t>
  </si>
  <si>
    <t>Grootteklasse:</t>
  </si>
  <si>
    <t>Code</t>
  </si>
  <si>
    <t>Tekst</t>
  </si>
  <si>
    <t>obv grootteklasse</t>
  </si>
  <si>
    <t>kosten</t>
  </si>
  <si>
    <t>percentages afgerond zoals weergegeven in het rapport</t>
  </si>
  <si>
    <t>Stap 1</t>
  </si>
  <si>
    <t>Stap 2</t>
  </si>
  <si>
    <t>Stap 3</t>
  </si>
  <si>
    <t>Stap 4</t>
  </si>
  <si>
    <t>Druk op de knop "Berekenen"</t>
  </si>
  <si>
    <t>output1</t>
  </si>
  <si>
    <t>Uitkomsten: grootteklasse (output1)</t>
  </si>
  <si>
    <t>output2</t>
  </si>
  <si>
    <r>
      <t xml:space="preserve">Invoer </t>
    </r>
    <r>
      <rPr>
        <i/>
        <sz val="11"/>
        <color rgb="FF0000FF"/>
        <rFont val="Calibri"/>
        <family val="2"/>
        <scheme val="minor"/>
      </rPr>
      <t>percentages per beleggingscategorie</t>
    </r>
  </si>
  <si>
    <t>Totaalkosten 2012</t>
  </si>
  <si>
    <t>Totaalkosten 2013</t>
  </si>
  <si>
    <t>Gemiddelde totaalkosten</t>
  </si>
  <si>
    <t>Uitkomsten: verwachte percentages en bedragen (output2) + Knop Totaalkosten wordt zichtbaar</t>
  </si>
  <si>
    <t>Druk op de knop "Totaalkosten"</t>
  </si>
  <si>
    <t>output3</t>
  </si>
  <si>
    <t>Stappenplan</t>
  </si>
  <si>
    <t>x € 1.000</t>
  </si>
  <si>
    <t>IST</t>
  </si>
  <si>
    <t>SOLL</t>
  </si>
  <si>
    <t>Uitkomsten: verwachte totaalpercentage en totaalbedrag kosten  (output3) inclusief grafiekje</t>
  </si>
  <si>
    <t>Werkelijk</t>
  </si>
  <si>
    <t>2012-2013</t>
  </si>
  <si>
    <t>* Desgewenst faciliteren van "eigen" berekeningen per beleggingscategorie</t>
  </si>
  <si>
    <t>en in verlengde daarvan kostenvergelijking per asset klasse tonen (inclusief verschillen)</t>
  </si>
  <si>
    <t>** Of kostenratio invoeren of beleggingshoogte per categorie</t>
  </si>
  <si>
    <t>en hoogte van de kosten voor die asset klasse</t>
  </si>
  <si>
    <r>
      <t xml:space="preserve">Invoer </t>
    </r>
    <r>
      <rPr>
        <i/>
        <sz val="11"/>
        <color rgb="FF0000FF"/>
        <rFont val="Calibri"/>
        <family val="2"/>
        <scheme val="minor"/>
      </rPr>
      <t xml:space="preserve">belegd(e) vermogen(s) </t>
    </r>
    <r>
      <rPr>
        <i/>
        <sz val="11"/>
        <rFont val="Calibri"/>
        <family val="2"/>
        <scheme val="minor"/>
      </rPr>
      <t>en</t>
    </r>
    <r>
      <rPr>
        <i/>
        <sz val="11"/>
        <color rgb="FF0000FF"/>
        <rFont val="Calibri"/>
        <family val="2"/>
        <scheme val="minor"/>
      </rPr>
      <t xml:space="preserve"> totaalkosten%;</t>
    </r>
    <r>
      <rPr>
        <i/>
        <sz val="11"/>
        <rFont val="Calibri"/>
        <family val="2"/>
        <scheme val="minor"/>
      </rPr>
      <t xml:space="preserve"> * en/of **</t>
    </r>
  </si>
  <si>
    <t>Uitkomsten * en/of **</t>
  </si>
  <si>
    <t>of direct als gemiddeld % laten invoeren?</t>
  </si>
  <si>
    <t>Indien ook gegevens per asset klasse beschikbaar dan liever daarvan grafische weergave</t>
  </si>
  <si>
    <t>Opgenomen na bespreking met Ortec</t>
  </si>
  <si>
    <r>
      <t xml:space="preserve">Let op! Gegevens klasse 1 zitten niet in de tabel; Wat te doen bij deze invoer? </t>
    </r>
    <r>
      <rPr>
        <i/>
        <sz val="11"/>
        <color rgb="FFC00000"/>
        <rFont val="Calibri"/>
        <family val="2"/>
        <scheme val="minor"/>
      </rPr>
      <t>Op basis van % van klasse 2 rekenen</t>
    </r>
  </si>
  <si>
    <t>dit</t>
  </si>
  <si>
    <t>Geeft het totaalkostenniveau als mediaan een vertekend beeld!?</t>
  </si>
  <si>
    <t>vanuit de getotaliseerde kosten per asset klasse is dit het verwachte percentage…</t>
  </si>
  <si>
    <t>vooralsnog niet opnemen gezien het zeer grote verschil met getotaliseerd</t>
  </si>
  <si>
    <t>Vastrentende waarden</t>
  </si>
  <si>
    <t>afhankelijk van keuze invoer</t>
  </si>
  <si>
    <t>Keuze(s)</t>
  </si>
  <si>
    <t>Alleen 2013 of 2012-2013</t>
  </si>
  <si>
    <t xml:space="preserve"> x € 1.000</t>
  </si>
  <si>
    <t>deze keuze is uitgeschakeld vanaf versie 0.3</t>
  </si>
  <si>
    <t>Transactiekosten wel/niet?</t>
  </si>
  <si>
    <t>Te gebruiken tabel:</t>
  </si>
  <si>
    <t>TabelA</t>
  </si>
  <si>
    <t>Tabel A: Mediane kosten van vermogensbheer exclusief transactiekosten gerelateerd aan het gemiddeld belegd vermogen in die beleggingscategorie, naar grootte pensioenfonds (2012-2013)</t>
  </si>
  <si>
    <t>Invulinstructie</t>
  </si>
  <si>
    <t>1. Vul de totaal belegde vermogens voor 2012 en 2013 in de respectievelijke velden in. Bedragen in € 1.000.</t>
  </si>
  <si>
    <t>per beleggingscategorie</t>
  </si>
  <si>
    <t>Totaal/per beleggingscategorie</t>
  </si>
  <si>
    <t>Grondstoffen</t>
  </si>
  <si>
    <t>Overige kosten?</t>
  </si>
  <si>
    <t>Controles (van invoer)</t>
  </si>
  <si>
    <t>Is het totaal 100%?</t>
  </si>
  <si>
    <t>Alles OK? Als waarde = 0</t>
  </si>
  <si>
    <t>Inclusief/exclusief TK?</t>
  </si>
  <si>
    <t>Totaal/per assetklasse?</t>
  </si>
  <si>
    <t>Overig meenemen of niet?</t>
  </si>
  <si>
    <t>Zijn beide jaren ingevuld?</t>
  </si>
  <si>
    <t>Overige beleggingskosten</t>
  </si>
  <si>
    <t>Tekst:</t>
  </si>
  <si>
    <t>Tabel 6 uit Databestand: Beheer-, prestatie-, transactie- en overige kosten: medianen naar grootte pensioenfonds en naar beleggingscategorie ('12-'13, kostenratio gerelateerd aan het vermogen in die beleggingscategorie)</t>
  </si>
  <si>
    <t>Tabel6</t>
  </si>
  <si>
    <t>Hedgefondsen</t>
  </si>
  <si>
    <t>Hegdefondsen</t>
  </si>
  <si>
    <t>Mediane</t>
  </si>
  <si>
    <t>2. Maak een keuze voor een berekening in- of exclusief transactiekosten. Berekening vindt vervolgens plaats o.b.v Tabel 6 dan wel Tabel A uit het rapport.</t>
  </si>
  <si>
    <t>Beschouwingsperiode 2012-2013</t>
  </si>
  <si>
    <t>Vervolgstappen</t>
  </si>
  <si>
    <t xml:space="preserve">Vastgestelde grootteklasse: </t>
  </si>
  <si>
    <t>Kosten</t>
  </si>
  <si>
    <t>Belegde vermogens</t>
  </si>
  <si>
    <t>4. Voer de (voor 2012 en 2013 gemiddelde) procentuele verdeling over de diverse beleggingscategorien in. Voor een juiste werking van de tool moet het totaal daarvan uitkomen op 100%.</t>
  </si>
  <si>
    <t>5. Voer de (voor 2012 en 2013 gemiddelde) kosten per beleggingscategorie in. Al dan niet inclusief transactiekosten, afhankelijk van de bij stap 2 gemaakte keuze. Bedragen in € 1.000.</t>
  </si>
  <si>
    <t>3. Maak een keuze voor een berekening met of zonder overige beleggingskosten.</t>
  </si>
  <si>
    <t>A. Wenst u een berekening te maken in- of exclusief transactiekosten?</t>
  </si>
  <si>
    <r>
      <t xml:space="preserve">De AFM vindt het raadzaam om zowel een berekening te maken </t>
    </r>
    <r>
      <rPr>
        <b/>
        <sz val="10.5"/>
        <color theme="1"/>
        <rFont val="Times New Roman"/>
        <family val="1"/>
      </rPr>
      <t>met</t>
    </r>
    <r>
      <rPr>
        <sz val="10.5"/>
        <color theme="1"/>
        <rFont val="Times New Roman"/>
        <family val="1"/>
      </rPr>
      <t xml:space="preserve"> als </t>
    </r>
    <r>
      <rPr>
        <b/>
        <sz val="10.5"/>
        <color theme="1"/>
        <rFont val="Times New Roman"/>
        <family val="1"/>
      </rPr>
      <t>zonder</t>
    </r>
    <r>
      <rPr>
        <sz val="10.5"/>
        <color theme="1"/>
        <rFont val="Times New Roman"/>
        <family val="1"/>
      </rPr>
      <t xml:space="preserve"> deze overige kosten, omdat deze kosten erg blijken te fluctueren.</t>
    </r>
  </si>
  <si>
    <t>Beleggingen en werkelijke kosten</t>
  </si>
  <si>
    <t>Grafiektekst:</t>
  </si>
  <si>
    <t>met</t>
  </si>
  <si>
    <t xml:space="preserve"> overige beleggingskosten.</t>
  </si>
  <si>
    <t>Ø</t>
  </si>
  <si>
    <t>Om de discussie te verleggen van “kostenhoogtes” naar “kosten in relatie tot rendement en risico”, heeft de AFM deze kosten in relatie gebracht met de werkelijke beleggingsmix van pensioenfondsen. Deze mix is immers een voortvloeisel van het beleggingsbeleid waarin rendement en risico (moeten) samenkomen. Door de specifieke beleggingsmix van een pensioenfonds af te zetten tegen de mediane kosten per beleggingscategorie, ontstaat een kostenspiegel. Het beeld uit deze spiegel kan vergeleken worden met de werkelijkheid. Door de beperkingen in de data en de aannames, moet de kanttekening geplaatst worden dat het een grove indicatie betreft. Deze spiegel vormt daardoor slechts een eerste stap om de kosten nader uit te leggen.</t>
  </si>
  <si>
    <t>Inleiding</t>
  </si>
  <si>
    <t>Bij het AFM rapport</t>
  </si>
  <si>
    <t>Benodigde input voor deze rekentool</t>
  </si>
  <si>
    <t xml:space="preserve">Voor deze rekentool is het nodig dat de gebruiker beschikt over informatie over: </t>
  </si>
  <si>
    <t xml:space="preserve">Het is niet nodig om de werkelijke kosten te kennen om een beeld te krijgen van de marktmediane kosten van vermogensbeheer. Maar voor een volledige werking van de spiegel is inzicht in de werkelijke kosten per beleggingscategorie natuurlijk wel nodig. Deze werkelijke kosten per beleggingscategorie dient u dan eerst zelf te achterhalen en in te voeren in de rekentool. </t>
  </si>
  <si>
    <t xml:space="preserve">Pensioenfondsbestuurders zullen al over de benodigde inputdata beschikken. Interne governance organen zoals verantwoordingsorganen en belanghebbende organen kunnen bij het pensioenfonds de benodigde input opvragen zoals de werkelijke kosten per beleggingscategorie, zo zij daar al niet over beschikken. Het bredere publiek kan uit het jaarverslag soms de benodigde informatie halen, alhoewel lang nog niet alle pensioenfondsen de kosten in het jaarverslag (onderdeel bestuurs-verslag) over de jaargangen 2012 en 2013 hadden uitgesplitst naar beleggingscategorie. In jaarverslagen die verschijnen in 2016 (over 2015) zal dat wel het geval zijn. </t>
  </si>
  <si>
    <t>Het stappenplan</t>
  </si>
  <si>
    <t xml:space="preserve">De rekentool is een hulpmiddel om de stappen 2 en 4 te zetten uit onderstaand stappenplan. Met dat stappenplan kunnen alle pensioenfondsen en belanghebbenden hun werkelijke kostenniveau spiegelen aan het marktniveau, gegeven de samenstelling van hun eigen beleggingsmix. De kracht hiervan is, dat pensioenfondsen de samenstelling van de eigen beleggingsmix gebruiken om de hoogte van het totaal kostenniveau inzichtelijk te maken. Verschillen tussen het marktniveau en het fondsniveau verdienen vervolgens zeker nadere aandacht. Nadere uitleg kan gegeven worden aan de hand van andere kostenbepalende factoren, zoals de mate van actief beheer, maar ook aan de hand van de context van rendement en risico. </t>
  </si>
  <si>
    <t>Stap 3a. Analyseer geconstateerde verschillen per beleggingscategorie</t>
  </si>
  <si>
    <t>Stap 3b. Onderzoek of eventuele verschillen verklaard worden vanuit rendementsperspectief</t>
  </si>
  <si>
    <t>In bijlage 3 van het AFM rapport zijn deze stappen nader uitgewerkt.</t>
  </si>
  <si>
    <t>Als de werkelijke kosten ruim onder de mediane kosten liggen, kan dat duiden op nog mogelijk aanwezige onderrapportage. Dit verdient dan zeker de aandacht van het pensioenfondsbestuur voor een nadere zelfanalyse.</t>
  </si>
  <si>
    <t>Gebruiksinstructies</t>
  </si>
  <si>
    <t>Toelichting</t>
  </si>
  <si>
    <t>Ad 1</t>
  </si>
  <si>
    <t>Ad 2 en 3</t>
  </si>
  <si>
    <t>Let in het bijzonder op de rubriek ‘overige kosten’ en de beleggingscategorie ‘overig’. De beleggingswaardes in de asset klasse ‘overig’ heeft de AFM namelijk voor haar onderzoek ondergebracht bij vastrentende waarden. Dit is uiteraard in overleg met DNB gedaan. De kosten uit de asset klasse ‘overig’ zijn ondergebracht als ‘overige kosten van vermogensbeheer’, die volgens de DNB verslagstaten niet zijn toebedeeld aan een beleggingscategorie. Deze kosten zijn vervolgens gedeeld door het totaal pensioenvermogen.</t>
  </si>
  <si>
    <t>In de rekentool heeft u de keuze om de overige kosten al dan niet mee te nemen. Omdat de variatie in kostenhoogtes hierin erg hoog is, kan deze post het totaalkostenbeeld verstoren. Dat zou dan eveneens uit de eigen nadere analyse kunnen volgen. Het is raadzaam om in de rekentool een berekening te maken met en zonder deze overige kosten.</t>
  </si>
  <si>
    <t>Beperkingen rekentool</t>
  </si>
  <si>
    <t>Alleen een correcte invoer leidt tot een goede werking van de kostenspiegel. De spiegel levert door de kwaliteit van de onderliggende data en aannames niet meer dan een eerste indicatie. Zo heeft DNB in een verkennend onderzoek samen met de AFM onder 21 pensioenfondsen bij 15 pensioenfondsen herrapportages opgevraagd. Soms zijn kosten zoals prestatiegebonden vergoedingen niet gerapporteerd terwijl ze wel duidelijk stonden in de onderliggende jaarverslagen, in andere gevallen zijn kosten weliswaar gerapporteerd, maar in de ´verkeerde´ beleggingscategorie. Het is daarom van groot belang dat alle pensioenfondsen uitgaan van dezelfde definities van beleggingscategorieën conform het Rapportagekader van DNB bij de verslagstaten.</t>
  </si>
  <si>
    <t>Stap 1. Bereken de eigen kostenratio van vermogensbeheer per beleggingscategorie</t>
  </si>
  <si>
    <t>Stap 2. Stel vast of er verschillen zijn met de bijhorende medianen per beleggingscategorie</t>
  </si>
  <si>
    <t>Stap 3c. Onderzoek of eventuele verschillen verklaard worden vanuit risicospreidingsperspectief</t>
  </si>
  <si>
    <t>Stap 4. Bereken en vergelijk het totaalkostenniveau met de mediaan en leg verschillen uit.</t>
  </si>
  <si>
    <t>1. Gebruik alleen cijfers over 2012 en 2013 (gebruik dus niet de cijfers over 2014);</t>
  </si>
  <si>
    <t>2. Tel het vermogen dat belegd is in de beleggingscategorie ‘overig’ op bij vastrentende waarden;</t>
  </si>
  <si>
    <t>3. Neem de ‘overige kosten van vermogensbeheer’ (zoals kosten fiduciair beheer en bewaarloon) samen met de kosten van vermogensbeheer in de beleggingscategorie ‘overig’.</t>
  </si>
  <si>
    <t>a. Het totaal vermogen van het pensioenfonds over 2012 en 2013.</t>
  </si>
  <si>
    <t>b. De samenstelling van de beleggingsmix, verdeeld over de beleggingscategorieën zoals DNB die
    in haar Rapportagekader kent: van vastrentende waarden tot grondstoffen. Het is van belang dat
    de gebruiker van de tool deze indeling volgt, anders is de spiegel niet ‘geijkt’.</t>
  </si>
  <si>
    <t>De rekentool gaat uit van cijfers over de jaargangen 2012 en 2013. Dit betekent dat het voor een zuivere spiegelwerking van belang is, dat de invoer ook is gebaseerd op de gegevens over 2012 – 2013. Vergelijken met werkelijke cijfers over 2014 is af te raden. Ieder kalenderjaar heeft namelijk zijn eigen beleggingskenmerken. Prestatiegebonden vergoedingen bijvoorbeeld, zijn afhankelijk van de prestaties en kunnen in het ene jaar laag tot nul zijn en in het andere jaar hoog (de prestaties volgend). Als 2014 een heel ander jaar qua beleggingen is dan 2012 en 2013 tezamen, dan zijn de cijfers onvergelijkbaar en werkt de spiegel niet.</t>
  </si>
  <si>
    <r>
      <t>Ik kies voor een grafische weergave</t>
    </r>
    <r>
      <rPr>
        <sz val="10.5"/>
        <color theme="1"/>
        <rFont val="Times New Roman"/>
        <family val="1"/>
      </rPr>
      <t xml:space="preserve"> (maak keuze m.b.v.  </t>
    </r>
    <r>
      <rPr>
        <sz val="10.5"/>
        <color theme="1"/>
        <rFont val="Wingdings"/>
        <charset val="2"/>
      </rPr>
      <t>Ú</t>
    </r>
    <r>
      <rPr>
        <sz val="10.5"/>
        <color theme="1"/>
        <rFont val="Times New Roman"/>
        <family val="1"/>
      </rPr>
      <t xml:space="preserve"> )</t>
    </r>
  </si>
  <si>
    <r>
      <t>Ik kies voor een berekening</t>
    </r>
    <r>
      <rPr>
        <sz val="10.5"/>
        <color theme="1"/>
        <rFont val="Times New Roman"/>
        <family val="1"/>
      </rPr>
      <t xml:space="preserve"> (maak keuze m.b.v.  </t>
    </r>
    <r>
      <rPr>
        <sz val="10.5"/>
        <color theme="1"/>
        <rFont val="Wingdings"/>
        <charset val="2"/>
      </rPr>
      <t>Ú</t>
    </r>
    <r>
      <rPr>
        <sz val="10.5"/>
        <color theme="1"/>
        <rFont val="Times New Roman"/>
        <family val="1"/>
      </rPr>
      <t xml:space="preserve"> )</t>
    </r>
  </si>
  <si>
    <t>B. Wenst u een berekening te maken met of zonder overige beleggingskosten?</t>
  </si>
  <si>
    <t>inclusief</t>
  </si>
  <si>
    <t>7. Indien u vervolgens de kosten op totaalniveau wenst te zien dan kunt u dat hiernaast selecteren.</t>
  </si>
  <si>
    <t>&lt;indien gewenst kunt u hier de naam van het betreffende pensioenfonds opnemen&gt;</t>
  </si>
  <si>
    <t xml:space="preserve">Beleggingsmix%  </t>
  </si>
  <si>
    <t>Pas als beide jaren, het totaal% = 100 en alle relevante kosten zijn ingevuld dan grafiek tonen, anders de invoer melding!</t>
  </si>
  <si>
    <t>controle</t>
  </si>
  <si>
    <t>tbv tonen grafiek</t>
  </si>
  <si>
    <t>N.a.v. tabellencheck 01/05</t>
  </si>
  <si>
    <t>Overig was:</t>
  </si>
  <si>
    <r>
      <t>Deze indicatieve rekentool hoort bij het AFM rapport “Vermogensbeheer- en transactiekosten pensioenfondsen in beeld” van mei 2015 (</t>
    </r>
    <r>
      <rPr>
        <u/>
        <sz val="10.5"/>
        <color rgb="FF0000FF"/>
        <rFont val="Times New Roman"/>
        <family val="1"/>
      </rPr>
      <t>zie AFM website</t>
    </r>
    <r>
      <rPr>
        <sz val="10.5"/>
        <rFont val="Times New Roman"/>
        <family val="1"/>
      </rPr>
      <t xml:space="preserve">). </t>
    </r>
  </si>
  <si>
    <t xml:space="preserve">Informatietekst: </t>
  </si>
  <si>
    <t>Deze tekst staat op tabblad Input&amp;Output en wordt getoond m.b.v. conditional formatting</t>
  </si>
  <si>
    <r>
      <t xml:space="preserve">Let op! Voor grootteklasse </t>
    </r>
    <r>
      <rPr>
        <i/>
        <sz val="11"/>
        <color theme="1"/>
        <rFont val="Calibri"/>
        <family val="2"/>
        <scheme val="minor"/>
      </rPr>
      <t>€ 0-10 mln</t>
    </r>
    <r>
      <rPr>
        <sz val="11"/>
        <color theme="1"/>
        <rFont val="Calibri"/>
        <family val="2"/>
        <scheme val="minor"/>
      </rPr>
      <t xml:space="preserve"> rekent de tool met de tabelwaarden van grootteklasse </t>
    </r>
    <r>
      <rPr>
        <i/>
        <sz val="11"/>
        <color theme="1"/>
        <rFont val="Calibri"/>
        <family val="2"/>
        <scheme val="minor"/>
      </rPr>
      <t>€ 10-100 mln</t>
    </r>
    <r>
      <rPr>
        <sz val="11"/>
        <color theme="1"/>
        <rFont val="Calibri"/>
        <family val="2"/>
        <scheme val="minor"/>
      </rPr>
      <t>.</t>
    </r>
  </si>
  <si>
    <r>
      <t xml:space="preserve">Let op! Voor grootteklasse </t>
    </r>
    <r>
      <rPr>
        <i/>
        <sz val="10.5"/>
        <color theme="0" tint="-0.249977111117893"/>
        <rFont val="Times New Roman"/>
        <family val="1"/>
      </rPr>
      <t>€ 0-10 mln</t>
    </r>
    <r>
      <rPr>
        <sz val="10.5"/>
        <color theme="0" tint="-0.249977111117893"/>
        <rFont val="Times New Roman"/>
        <family val="1"/>
      </rPr>
      <t xml:space="preserve"> rekent de tool met de tabelwaarden van grootteklasse </t>
    </r>
    <r>
      <rPr>
        <i/>
        <sz val="10.5"/>
        <color theme="0" tint="-0.249977111117893"/>
        <rFont val="Times New Roman"/>
        <family val="1"/>
      </rPr>
      <t>€ 10-100 mln</t>
    </r>
    <r>
      <rPr>
        <sz val="10.5"/>
        <color theme="0" tint="-0.249977111117893"/>
        <rFont val="Times New Roman"/>
        <family val="1"/>
      </rPr>
      <t>.</t>
    </r>
  </si>
  <si>
    <t>en melding t.b.v. grootteklasse € 0-10 mln</t>
  </si>
  <si>
    <t>Excel-rekentool bij AFM rapport 'Vermogensbeheer- en transactiekosten pensioenfondsen in beeld'</t>
  </si>
  <si>
    <t>Mediaan</t>
  </si>
  <si>
    <t>Keuzemogelijkheden A&amp;B</t>
  </si>
  <si>
    <t>Keuzemogelijkheid C</t>
  </si>
  <si>
    <t>6. De rekentool toont zowel de percentages (werkelijk en mediaan) als een grafische weergave van de kostenniveaus per beleggingscategorie.</t>
  </si>
  <si>
    <r>
      <t xml:space="preserve">Met het stappenplan uit het rapport en deze indicatieve rekentool kunnen pensioenfondsen hun kosten </t>
    </r>
    <r>
      <rPr>
        <b/>
        <sz val="10.5"/>
        <color theme="1"/>
        <rFont val="Times New Roman"/>
        <family val="1"/>
      </rPr>
      <t>globaal spiegelen</t>
    </r>
    <r>
      <rPr>
        <sz val="10.5"/>
        <color theme="1"/>
        <rFont val="Times New Roman"/>
        <family val="1"/>
      </rPr>
      <t xml:space="preserve"> aan de marktniveaus, gegeven hun beleggingsmix. De kracht hiervan is dat het pensioenfonds de samenstelling van de eigen mix gebruikt om de hoogte van het totale kostenniveau toe te lichten. Verschillen tussen de marktmediane kosten en de werkelijke kosten, verdienen zeker nadere aandacht. Ook bij gebrek aan afwijkingen ten opzichte van de mediaan, is het van belang kritisch te blijven op het kostenniveau en adequaat uitleg te geven. Dat is en blijft de verantwoordelijkheid van pensioenfondsbesturen. Zij moeten de hoogte van de kosten kunnen uitleggen. De AFM doet geen uitspraak over de hoogte van de kosten. Deze tool is vooral bedoeld voor bestuurders van kleinere tot middelgrote pensioenfondsen en voor alle interne governance organen. Zij vormen de 'checks and balances' en beschikken daartoe over de benodigde gegevens.</t>
    </r>
  </si>
  <si>
    <t>0.6</t>
  </si>
  <si>
    <t>Versie historie</t>
  </si>
  <si>
    <t>0.61</t>
  </si>
  <si>
    <t>1.0</t>
  </si>
  <si>
    <t>Door RA gecontroleerde versie</t>
  </si>
  <si>
    <t>Kleine aanpassingen nav controle RA; gedeeld onder embargo met DNB, Dufas, NBA, MinFin, PF, en SZW</t>
  </si>
  <si>
    <t>Laatste aanpassingen o.v.v. MS voor daadwerkelijke livegang (o.a. 'verwacht' vervangen door 'mediaan')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</si>
</sst>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1" x14ac:knownFonts="1">
    <font>
      <sz val="11"/>
      <color theme="1"/>
      <name val="Calibri"/>
      <family val="2"/>
      <scheme val="minor"/>
    </font>
    <font>
      <b/>
      <sz val="11"/>
      <color theme="1"/>
      <name val="Calibri"/>
      <family val="2"/>
      <scheme val="minor"/>
    </font>
    <font>
      <sz val="11"/>
      <color rgb="FF0000FF"/>
      <name val="Calibri"/>
      <family val="2"/>
      <scheme val="minor"/>
    </font>
    <font>
      <sz val="11"/>
      <name val="Calibri"/>
      <family val="2"/>
      <scheme val="minor"/>
    </font>
    <font>
      <sz val="11"/>
      <color rgb="FF008000"/>
      <name val="Calibri"/>
      <family val="2"/>
      <scheme val="minor"/>
    </font>
    <font>
      <i/>
      <sz val="11"/>
      <color theme="1"/>
      <name val="Calibri"/>
      <family val="2"/>
      <scheme val="minor"/>
    </font>
    <font>
      <sz val="7"/>
      <name val="Calibri"/>
      <family val="2"/>
      <scheme val="minor"/>
    </font>
    <font>
      <sz val="8"/>
      <color theme="1"/>
      <name val="Calibri"/>
      <family val="2"/>
      <scheme val="minor"/>
    </font>
    <font>
      <i/>
      <sz val="11"/>
      <color rgb="FF0000FF"/>
      <name val="Calibri"/>
      <family val="2"/>
      <scheme val="minor"/>
    </font>
    <font>
      <i/>
      <sz val="11"/>
      <name val="Calibri"/>
      <family val="2"/>
      <scheme val="minor"/>
    </font>
    <font>
      <sz val="11"/>
      <color rgb="FFC00000"/>
      <name val="Calibri"/>
      <family val="2"/>
      <scheme val="minor"/>
    </font>
    <font>
      <sz val="8"/>
      <color rgb="FFC00000"/>
      <name val="Calibri"/>
      <family val="2"/>
      <scheme val="minor"/>
    </font>
    <font>
      <i/>
      <sz val="11"/>
      <color rgb="FFC00000"/>
      <name val="Calibri"/>
      <family val="2"/>
      <scheme val="minor"/>
    </font>
    <font>
      <sz val="9"/>
      <color theme="1"/>
      <name val="Calibri"/>
      <family val="2"/>
      <scheme val="minor"/>
    </font>
    <font>
      <sz val="9"/>
      <color rgb="FFFF00FF"/>
      <name val="Calibri"/>
      <family val="2"/>
      <scheme val="minor"/>
    </font>
    <font>
      <b/>
      <sz val="11"/>
      <color rgb="FFFF00FF"/>
      <name val="Calibri"/>
      <family val="2"/>
      <scheme val="minor"/>
    </font>
    <font>
      <sz val="11"/>
      <color rgb="FFFF00FF"/>
      <name val="Calibri"/>
      <family val="2"/>
      <scheme val="minor"/>
    </font>
    <font>
      <i/>
      <sz val="11"/>
      <color rgb="FFFF00FF"/>
      <name val="Calibri"/>
      <family val="2"/>
      <scheme val="minor"/>
    </font>
    <font>
      <sz val="10.5"/>
      <color theme="1"/>
      <name val="Times New Roman"/>
      <family val="1"/>
    </font>
    <font>
      <sz val="10.5"/>
      <color rgb="FF0000FF"/>
      <name val="Times New Roman"/>
      <family val="1"/>
    </font>
    <font>
      <b/>
      <sz val="10.5"/>
      <color theme="1"/>
      <name val="Times New Roman"/>
      <family val="1"/>
    </font>
    <font>
      <sz val="10.5"/>
      <color rgb="FF000000"/>
      <name val="Times New Roman"/>
      <family val="1"/>
    </font>
    <font>
      <sz val="10.5"/>
      <name val="Times New Roman"/>
      <family val="1"/>
    </font>
    <font>
      <b/>
      <sz val="10.5"/>
      <name val="Times New Roman"/>
      <family val="1"/>
    </font>
    <font>
      <sz val="10.5"/>
      <color rgb="FFFF0000"/>
      <name val="Times New Roman"/>
      <family val="1"/>
    </font>
    <font>
      <sz val="10.5"/>
      <color theme="0" tint="-0.249977111117893"/>
      <name val="Times New Roman"/>
      <family val="1"/>
    </font>
    <font>
      <b/>
      <sz val="11"/>
      <name val="Times New Roman"/>
      <family val="1"/>
    </font>
    <font>
      <i/>
      <sz val="8"/>
      <color theme="1"/>
      <name val="Calibri"/>
      <family val="2"/>
      <scheme val="minor"/>
    </font>
    <font>
      <sz val="8"/>
      <name val="Calibri"/>
      <family val="2"/>
      <scheme val="minor"/>
    </font>
    <font>
      <b/>
      <sz val="10"/>
      <color theme="1"/>
      <name val="Times New Roman"/>
      <family val="1"/>
    </font>
    <font>
      <i/>
      <sz val="10.5"/>
      <color theme="1"/>
      <name val="Times New Roman"/>
      <family val="1"/>
    </font>
    <font>
      <b/>
      <sz val="11"/>
      <color theme="1"/>
      <name val="Times New Roman"/>
      <family val="1"/>
    </font>
    <font>
      <i/>
      <sz val="10.5"/>
      <name val="Times New Roman"/>
      <family val="1"/>
    </font>
    <font>
      <b/>
      <i/>
      <sz val="10.5"/>
      <color theme="1"/>
      <name val="Times New Roman"/>
      <family val="1"/>
    </font>
    <font>
      <b/>
      <i/>
      <sz val="10"/>
      <color theme="1"/>
      <name val="Times New Roman"/>
      <family val="1"/>
    </font>
    <font>
      <sz val="10.5"/>
      <color theme="1"/>
      <name val="Wingdings"/>
      <charset val="2"/>
    </font>
    <font>
      <b/>
      <sz val="10"/>
      <name val="Times New Roman"/>
      <family val="1"/>
    </font>
    <font>
      <u/>
      <sz val="11"/>
      <color theme="10"/>
      <name val="Calibri"/>
      <family val="2"/>
      <scheme val="minor"/>
    </font>
    <font>
      <u/>
      <sz val="10.5"/>
      <color rgb="FF0000FF"/>
      <name val="Times New Roman"/>
      <family val="1"/>
    </font>
    <font>
      <i/>
      <sz val="10.5"/>
      <color rgb="FF000000"/>
      <name val="Times New Roman"/>
      <family val="1"/>
    </font>
    <font>
      <i/>
      <sz val="10.5"/>
      <color theme="0" tint="-0.249977111117893"/>
      <name val="Times New Roman"/>
      <family val="1"/>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s>
  <borders count="3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theme="0"/>
      </left>
      <right/>
      <top style="thin">
        <color theme="0"/>
      </top>
      <bottom/>
      <diagonal/>
    </border>
    <border>
      <left/>
      <right/>
      <top style="thin">
        <color theme="0"/>
      </top>
      <bottom/>
      <diagonal/>
    </border>
    <border>
      <left/>
      <right style="thin">
        <color auto="1"/>
      </right>
      <top style="thin">
        <color theme="0"/>
      </top>
      <bottom/>
      <diagonal/>
    </border>
    <border>
      <left style="thin">
        <color theme="0"/>
      </left>
      <right/>
      <top/>
      <bottom/>
      <diagonal/>
    </border>
    <border>
      <left style="thin">
        <color theme="0"/>
      </left>
      <right/>
      <top/>
      <bottom style="thin">
        <color auto="1"/>
      </bottom>
      <diagonal/>
    </border>
    <border>
      <left/>
      <right style="thin">
        <color theme="0"/>
      </right>
      <top style="thin">
        <color auto="1"/>
      </top>
      <bottom/>
      <diagonal/>
    </border>
    <border>
      <left/>
      <right style="thin">
        <color theme="0"/>
      </right>
      <top/>
      <bottom/>
      <diagonal/>
    </border>
    <border>
      <left style="thin">
        <color auto="1"/>
      </left>
      <right/>
      <top/>
      <bottom style="thin">
        <color theme="0"/>
      </bottom>
      <diagonal/>
    </border>
    <border>
      <left/>
      <right/>
      <top/>
      <bottom style="thin">
        <color theme="0"/>
      </bottom>
      <diagonal/>
    </border>
    <border>
      <left/>
      <right style="thin">
        <color theme="0"/>
      </right>
      <top/>
      <bottom style="thin">
        <color theme="0"/>
      </bottom>
      <diagonal/>
    </border>
    <border>
      <left style="medium">
        <color theme="0"/>
      </left>
      <right style="medium">
        <color theme="0" tint="-0.499984740745262"/>
      </right>
      <top style="medium">
        <color theme="0"/>
      </top>
      <bottom style="medium">
        <color theme="0" tint="-0.499984740745262"/>
      </bottom>
      <diagonal/>
    </border>
    <border>
      <left style="medium">
        <color theme="0"/>
      </left>
      <right/>
      <top style="medium">
        <color theme="0"/>
      </top>
      <bottom style="medium">
        <color theme="0" tint="-0.499984740745262"/>
      </bottom>
      <diagonal/>
    </border>
    <border>
      <left/>
      <right/>
      <top style="medium">
        <color theme="0"/>
      </top>
      <bottom style="medium">
        <color theme="0" tint="-0.499984740745262"/>
      </bottom>
      <diagonal/>
    </border>
    <border>
      <left/>
      <right style="medium">
        <color theme="0" tint="-0.499984740745262"/>
      </right>
      <top style="medium">
        <color theme="0"/>
      </top>
      <bottom style="medium">
        <color theme="0" tint="-0.499984740745262"/>
      </bottom>
      <diagonal/>
    </border>
    <border>
      <left style="thin">
        <color theme="0" tint="-0.499984740745262"/>
      </left>
      <right/>
      <top style="thin">
        <color theme="0" tint="-0.499984740745262"/>
      </top>
      <bottom style="thin">
        <color theme="0" tint="-4.9989318521683403E-2"/>
      </bottom>
      <diagonal/>
    </border>
    <border>
      <left/>
      <right/>
      <top style="thin">
        <color theme="0" tint="-0.499984740745262"/>
      </top>
      <bottom style="thin">
        <color theme="0" tint="-4.9989318521683403E-2"/>
      </bottom>
      <diagonal/>
    </border>
    <border>
      <left/>
      <right style="thin">
        <color theme="0" tint="-4.9989318521683403E-2"/>
      </right>
      <top style="thin">
        <color theme="0" tint="-0.499984740745262"/>
      </top>
      <bottom style="thin">
        <color theme="0" tint="-4.9989318521683403E-2"/>
      </bottom>
      <diagonal/>
    </border>
    <border>
      <left style="thin">
        <color theme="0" tint="-0.499984740745262"/>
      </left>
      <right style="thin">
        <color theme="0"/>
      </right>
      <top style="thin">
        <color theme="0" tint="-0.499984740745262"/>
      </top>
      <bottom style="thin">
        <color theme="0"/>
      </bottom>
      <diagonal/>
    </border>
    <border>
      <left style="thin">
        <color theme="0" tint="-0.499984740745262"/>
      </left>
      <right/>
      <top style="thin">
        <color theme="0" tint="-0.499984740745262"/>
      </top>
      <bottom style="thin">
        <color theme="0"/>
      </bottom>
      <diagonal/>
    </border>
    <border>
      <left/>
      <right style="thin">
        <color theme="0"/>
      </right>
      <top style="thin">
        <color theme="0" tint="-0.499984740745262"/>
      </top>
      <bottom style="thin">
        <color theme="0"/>
      </bottom>
      <diagonal/>
    </border>
  </borders>
  <cellStyleXfs count="2">
    <xf numFmtId="0" fontId="0" fillId="0" borderId="0"/>
    <xf numFmtId="0" fontId="37" fillId="0" borderId="0" applyNumberFormat="0" applyFill="0" applyBorder="0" applyAlignment="0" applyProtection="0"/>
  </cellStyleXfs>
  <cellXfs count="187">
    <xf numFmtId="0" fontId="0" fillId="0" borderId="0" xfId="0"/>
    <xf numFmtId="0" fontId="0" fillId="0" borderId="0" xfId="0" quotePrefix="1" applyAlignment="1">
      <alignment horizontal="left"/>
    </xf>
    <xf numFmtId="3" fontId="0" fillId="0" borderId="0" xfId="0" applyNumberFormat="1"/>
    <xf numFmtId="10" fontId="0" fillId="0" borderId="0" xfId="0" applyNumberFormat="1"/>
    <xf numFmtId="10" fontId="2" fillId="0" borderId="0" xfId="0" applyNumberFormat="1" applyFont="1"/>
    <xf numFmtId="0" fontId="1" fillId="0" borderId="0" xfId="0" applyFont="1"/>
    <xf numFmtId="0" fontId="1" fillId="0" borderId="0" xfId="0" applyFont="1" applyAlignment="1">
      <alignment horizontal="right"/>
    </xf>
    <xf numFmtId="0" fontId="1" fillId="0" borderId="0" xfId="0" quotePrefix="1" applyFont="1" applyAlignment="1">
      <alignment horizontal="left"/>
    </xf>
    <xf numFmtId="0" fontId="3" fillId="0" borderId="0" xfId="0" applyFont="1"/>
    <xf numFmtId="0" fontId="4" fillId="0" borderId="0" xfId="0" applyFont="1"/>
    <xf numFmtId="3" fontId="0" fillId="0" borderId="1" xfId="0" applyNumberFormat="1" applyFont="1" applyBorder="1"/>
    <xf numFmtId="0" fontId="0" fillId="0" borderId="2" xfId="0" applyBorder="1"/>
    <xf numFmtId="3" fontId="0" fillId="0" borderId="3" xfId="0" applyNumberFormat="1" applyFont="1" applyBorder="1"/>
    <xf numFmtId="0" fontId="0" fillId="0" borderId="4" xfId="0" applyBorder="1"/>
    <xf numFmtId="3" fontId="0" fillId="0" borderId="5" xfId="0" applyNumberFormat="1" applyFont="1" applyBorder="1"/>
    <xf numFmtId="0" fontId="0" fillId="0" borderId="6" xfId="0" applyBorder="1"/>
    <xf numFmtId="3" fontId="0" fillId="0" borderId="0" xfId="0" applyNumberFormat="1" applyFont="1" applyBorder="1"/>
    <xf numFmtId="0" fontId="1" fillId="0" borderId="0" xfId="0" applyFont="1" applyBorder="1"/>
    <xf numFmtId="0" fontId="0" fillId="0" borderId="1" xfId="0" applyFill="1" applyBorder="1"/>
    <xf numFmtId="0" fontId="0" fillId="0" borderId="7" xfId="0" applyBorder="1"/>
    <xf numFmtId="0" fontId="0" fillId="0" borderId="3" xfId="0" applyFill="1" applyBorder="1"/>
    <xf numFmtId="0" fontId="0" fillId="0" borderId="0" xfId="0" applyBorder="1"/>
    <xf numFmtId="0" fontId="0" fillId="0" borderId="5" xfId="0" applyFill="1" applyBorder="1"/>
    <xf numFmtId="0" fontId="0" fillId="0" borderId="8" xfId="0" applyBorder="1"/>
    <xf numFmtId="10" fontId="3" fillId="0" borderId="0" xfId="0" applyNumberFormat="1" applyFont="1"/>
    <xf numFmtId="0" fontId="0" fillId="0" borderId="0" xfId="0" applyAlignment="1">
      <alignment horizontal="right"/>
    </xf>
    <xf numFmtId="0" fontId="5" fillId="2" borderId="0" xfId="0" quotePrefix="1" applyFont="1" applyFill="1" applyAlignment="1">
      <alignment horizontal="left"/>
    </xf>
    <xf numFmtId="0" fontId="5" fillId="0" borderId="0" xfId="0" applyFont="1"/>
    <xf numFmtId="0" fontId="1" fillId="0" borderId="0" xfId="0" applyFont="1" applyFill="1" applyBorder="1"/>
    <xf numFmtId="0" fontId="6" fillId="0" borderId="0" xfId="0" applyFont="1" applyAlignment="1">
      <alignment horizontal="center" vertical="center"/>
    </xf>
    <xf numFmtId="0" fontId="1" fillId="0" borderId="0" xfId="0" quotePrefix="1" applyFont="1" applyFill="1" applyBorder="1" applyAlignment="1">
      <alignment horizontal="left"/>
    </xf>
    <xf numFmtId="3" fontId="0" fillId="0" borderId="9" xfId="0" applyNumberFormat="1" applyBorder="1"/>
    <xf numFmtId="0" fontId="7" fillId="0" borderId="0" xfId="0" quotePrefix="1" applyFont="1" applyAlignment="1">
      <alignment horizontal="left"/>
    </xf>
    <xf numFmtId="0" fontId="0" fillId="3" borderId="0" xfId="0" applyFill="1"/>
    <xf numFmtId="10" fontId="3" fillId="3" borderId="0" xfId="0" applyNumberFormat="1" applyFont="1" applyFill="1"/>
    <xf numFmtId="0" fontId="7" fillId="0" borderId="0" xfId="0" applyFont="1" applyAlignment="1">
      <alignment horizontal="center" vertical="center"/>
    </xf>
    <xf numFmtId="0" fontId="7" fillId="0" borderId="0" xfId="0" quotePrefix="1" applyFont="1" applyAlignment="1">
      <alignment horizontal="center" vertical="center"/>
    </xf>
    <xf numFmtId="164" fontId="3" fillId="0" borderId="0" xfId="0" applyNumberFormat="1" applyFont="1"/>
    <xf numFmtId="164" fontId="0" fillId="0" borderId="0" xfId="0" applyNumberFormat="1"/>
    <xf numFmtId="0" fontId="0" fillId="0" borderId="1" xfId="0" applyBorder="1"/>
    <xf numFmtId="0" fontId="0" fillId="0" borderId="3" xfId="0" applyBorder="1"/>
    <xf numFmtId="0" fontId="5" fillId="0" borderId="0" xfId="0" applyFont="1" applyBorder="1"/>
    <xf numFmtId="0" fontId="5" fillId="0" borderId="0" xfId="0" quotePrefix="1" applyFont="1" applyBorder="1" applyAlignment="1">
      <alignment horizontal="left"/>
    </xf>
    <xf numFmtId="0" fontId="0" fillId="0" borderId="5" xfId="0" applyBorder="1"/>
    <xf numFmtId="0" fontId="5" fillId="0" borderId="0" xfId="0" quotePrefix="1" applyFont="1" applyBorder="1" applyAlignment="1">
      <alignment horizontal="left" indent="1"/>
    </xf>
    <xf numFmtId="0" fontId="0" fillId="0" borderId="0" xfId="0" applyAlignment="1">
      <alignment horizontal="center"/>
    </xf>
    <xf numFmtId="0" fontId="5" fillId="0" borderId="0" xfId="0" applyFont="1" applyBorder="1" applyAlignment="1">
      <alignment horizontal="left" indent="2"/>
    </xf>
    <xf numFmtId="0" fontId="1" fillId="0" borderId="0" xfId="0" applyFont="1" applyAlignment="1">
      <alignment horizontal="center"/>
    </xf>
    <xf numFmtId="0" fontId="5" fillId="0" borderId="0" xfId="0" applyFont="1" applyFill="1" applyBorder="1" applyAlignment="1">
      <alignment horizontal="left"/>
    </xf>
    <xf numFmtId="10" fontId="10" fillId="0" borderId="0" xfId="0" applyNumberFormat="1" applyFont="1"/>
    <xf numFmtId="0" fontId="11" fillId="0" borderId="0" xfId="0" quotePrefix="1" applyFont="1" applyAlignment="1">
      <alignment horizontal="left"/>
    </xf>
    <xf numFmtId="0" fontId="13" fillId="0" borderId="0" xfId="0" applyFont="1"/>
    <xf numFmtId="10" fontId="14" fillId="0" borderId="0" xfId="0" applyNumberFormat="1" applyFont="1"/>
    <xf numFmtId="0" fontId="14" fillId="0" borderId="0" xfId="0" quotePrefix="1" applyFont="1" applyAlignment="1">
      <alignment horizontal="left" vertical="center"/>
    </xf>
    <xf numFmtId="0" fontId="15" fillId="0" borderId="0" xfId="0" applyFont="1"/>
    <xf numFmtId="0" fontId="14" fillId="0" borderId="0" xfId="0" applyFont="1" applyAlignment="1">
      <alignment vertical="center"/>
    </xf>
    <xf numFmtId="0" fontId="16" fillId="0" borderId="0" xfId="0" applyFont="1"/>
    <xf numFmtId="0" fontId="17" fillId="0" borderId="0" xfId="0" applyFont="1" applyBorder="1"/>
    <xf numFmtId="0" fontId="17" fillId="0" borderId="0" xfId="0" quotePrefix="1" applyFont="1" applyBorder="1" applyAlignment="1">
      <alignment horizontal="left"/>
    </xf>
    <xf numFmtId="0" fontId="18" fillId="4" borderId="0" xfId="0" applyFont="1" applyFill="1" applyBorder="1" applyProtection="1">
      <protection hidden="1"/>
    </xf>
    <xf numFmtId="0" fontId="18" fillId="0" borderId="0" xfId="0" applyFont="1"/>
    <xf numFmtId="0" fontId="21" fillId="4" borderId="0" xfId="0" applyFont="1" applyFill="1" applyBorder="1" applyAlignment="1" applyProtection="1">
      <alignment vertical="top"/>
      <protection hidden="1"/>
    </xf>
    <xf numFmtId="3" fontId="3" fillId="0" borderId="0" xfId="0" applyNumberFormat="1" applyFont="1"/>
    <xf numFmtId="0" fontId="22" fillId="4" borderId="0" xfId="0" applyFont="1" applyFill="1" applyBorder="1" applyProtection="1">
      <protection hidden="1"/>
    </xf>
    <xf numFmtId="0" fontId="0" fillId="5" borderId="0" xfId="0" applyFill="1"/>
    <xf numFmtId="0" fontId="5" fillId="5" borderId="0" xfId="0" quotePrefix="1" applyFont="1" applyFill="1" applyAlignment="1">
      <alignment horizontal="left"/>
    </xf>
    <xf numFmtId="0" fontId="1" fillId="5" borderId="0" xfId="0" applyFont="1" applyFill="1" applyAlignment="1">
      <alignment horizontal="center"/>
    </xf>
    <xf numFmtId="0" fontId="18" fillId="4" borderId="10" xfId="0" applyFont="1" applyFill="1" applyBorder="1" applyProtection="1">
      <protection hidden="1"/>
    </xf>
    <xf numFmtId="0" fontId="18" fillId="4" borderId="11" xfId="0" applyFont="1" applyFill="1" applyBorder="1" applyProtection="1">
      <protection hidden="1"/>
    </xf>
    <xf numFmtId="0" fontId="18" fillId="4" borderId="12" xfId="0" applyFont="1" applyFill="1" applyBorder="1" applyProtection="1">
      <protection hidden="1"/>
    </xf>
    <xf numFmtId="0" fontId="18" fillId="4" borderId="13" xfId="0" applyFont="1" applyFill="1" applyBorder="1" applyProtection="1">
      <protection hidden="1"/>
    </xf>
    <xf numFmtId="0" fontId="18" fillId="4" borderId="4" xfId="0" applyFont="1" applyFill="1" applyBorder="1" applyProtection="1">
      <protection hidden="1"/>
    </xf>
    <xf numFmtId="0" fontId="18" fillId="4" borderId="0" xfId="0" applyFont="1" applyFill="1" applyBorder="1"/>
    <xf numFmtId="0" fontId="18" fillId="4" borderId="14" xfId="0" applyFont="1" applyFill="1" applyBorder="1" applyProtection="1">
      <protection hidden="1"/>
    </xf>
    <xf numFmtId="0" fontId="18" fillId="4" borderId="8" xfId="0" applyFont="1" applyFill="1" applyBorder="1" applyProtection="1">
      <protection hidden="1"/>
    </xf>
    <xf numFmtId="0" fontId="18" fillId="4" borderId="6" xfId="0" applyFont="1" applyFill="1" applyBorder="1" applyProtection="1">
      <protection hidden="1"/>
    </xf>
    <xf numFmtId="0" fontId="1" fillId="0" borderId="0" xfId="0" quotePrefix="1" applyFont="1" applyAlignment="1">
      <alignment horizontal="right"/>
    </xf>
    <xf numFmtId="0" fontId="18" fillId="4" borderId="1" xfId="0" applyFont="1" applyFill="1" applyBorder="1" applyProtection="1">
      <protection hidden="1"/>
    </xf>
    <xf numFmtId="0" fontId="18" fillId="4" borderId="7" xfId="0" applyFont="1" applyFill="1" applyBorder="1" applyProtection="1">
      <protection hidden="1"/>
    </xf>
    <xf numFmtId="0" fontId="18" fillId="4" borderId="2" xfId="0" applyFont="1" applyFill="1" applyBorder="1" applyProtection="1">
      <protection hidden="1"/>
    </xf>
    <xf numFmtId="0" fontId="18" fillId="4" borderId="3" xfId="0" applyFont="1" applyFill="1" applyBorder="1" applyProtection="1">
      <protection hidden="1"/>
    </xf>
    <xf numFmtId="0" fontId="18" fillId="4" borderId="0" xfId="0" quotePrefix="1" applyFont="1" applyFill="1" applyBorder="1" applyAlignment="1" applyProtection="1">
      <alignment horizontal="left"/>
      <protection hidden="1"/>
    </xf>
    <xf numFmtId="0" fontId="22" fillId="4" borderId="0" xfId="0" quotePrefix="1" applyFont="1" applyFill="1" applyBorder="1" applyAlignment="1" applyProtection="1">
      <alignment horizontal="left"/>
      <protection hidden="1"/>
    </xf>
    <xf numFmtId="0" fontId="18" fillId="4" borderId="5" xfId="0" applyFont="1" applyFill="1" applyBorder="1" applyProtection="1">
      <protection hidden="1"/>
    </xf>
    <xf numFmtId="0" fontId="22" fillId="4" borderId="8" xfId="0" quotePrefix="1" applyFont="1" applyFill="1" applyBorder="1" applyAlignment="1" applyProtection="1">
      <alignment horizontal="left"/>
      <protection hidden="1"/>
    </xf>
    <xf numFmtId="0" fontId="18" fillId="4" borderId="8" xfId="0" applyFont="1" applyFill="1" applyBorder="1"/>
    <xf numFmtId="3" fontId="22" fillId="4" borderId="8" xfId="0" applyNumberFormat="1" applyFont="1" applyFill="1" applyBorder="1" applyProtection="1">
      <protection hidden="1"/>
    </xf>
    <xf numFmtId="0" fontId="18" fillId="4" borderId="8" xfId="0" quotePrefix="1" applyFont="1" applyFill="1" applyBorder="1" applyAlignment="1" applyProtection="1">
      <alignment horizontal="left"/>
      <protection hidden="1"/>
    </xf>
    <xf numFmtId="0" fontId="18" fillId="4" borderId="8" xfId="0" quotePrefix="1" applyFont="1" applyFill="1" applyBorder="1" applyAlignment="1" applyProtection="1">
      <alignment horizontal="right"/>
      <protection hidden="1"/>
    </xf>
    <xf numFmtId="0" fontId="18" fillId="4" borderId="8" xfId="0" applyFont="1" applyFill="1" applyBorder="1" applyAlignment="1" applyProtection="1">
      <alignment horizontal="center"/>
      <protection hidden="1"/>
    </xf>
    <xf numFmtId="0" fontId="18" fillId="4" borderId="15" xfId="0" applyFont="1" applyFill="1" applyBorder="1" applyProtection="1">
      <protection hidden="1"/>
    </xf>
    <xf numFmtId="0" fontId="18" fillId="4" borderId="16" xfId="0" applyFont="1" applyFill="1" applyBorder="1" applyProtection="1">
      <protection hidden="1"/>
    </xf>
    <xf numFmtId="0" fontId="18" fillId="4" borderId="17" xfId="0" applyFont="1" applyFill="1" applyBorder="1" applyProtection="1">
      <protection hidden="1"/>
    </xf>
    <xf numFmtId="0" fontId="18" fillId="4" borderId="18" xfId="0" applyFont="1" applyFill="1" applyBorder="1" applyProtection="1">
      <protection hidden="1"/>
    </xf>
    <xf numFmtId="0" fontId="18" fillId="4" borderId="19" xfId="0" applyFont="1" applyFill="1" applyBorder="1" applyProtection="1">
      <protection hidden="1"/>
    </xf>
    <xf numFmtId="0" fontId="24" fillId="4" borderId="0" xfId="0" quotePrefix="1" applyFont="1" applyFill="1" applyBorder="1" applyAlignment="1" applyProtection="1">
      <alignment horizontal="left"/>
      <protection hidden="1"/>
    </xf>
    <xf numFmtId="0" fontId="5" fillId="0" borderId="0" xfId="0" quotePrefix="1" applyFont="1" applyFill="1" applyAlignment="1">
      <alignment horizontal="left"/>
    </xf>
    <xf numFmtId="3" fontId="0" fillId="0" borderId="0" xfId="0" applyNumberFormat="1" applyFill="1"/>
    <xf numFmtId="0" fontId="0" fillId="4" borderId="0" xfId="0" applyFill="1"/>
    <xf numFmtId="10" fontId="25" fillId="4" borderId="0" xfId="0" applyNumberFormat="1" applyFont="1" applyFill="1" applyBorder="1" applyProtection="1">
      <protection hidden="1"/>
    </xf>
    <xf numFmtId="0" fontId="0" fillId="0" borderId="9" xfId="0" applyBorder="1"/>
    <xf numFmtId="0" fontId="21" fillId="4" borderId="0" xfId="0" quotePrefix="1" applyFont="1" applyFill="1" applyBorder="1" applyAlignment="1" applyProtection="1">
      <alignment horizontal="left" vertical="top"/>
      <protection hidden="1"/>
    </xf>
    <xf numFmtId="0" fontId="26" fillId="4" borderId="0" xfId="0" applyFont="1" applyFill="1" applyAlignment="1">
      <alignment horizontal="center" vertical="center"/>
    </xf>
    <xf numFmtId="0" fontId="7" fillId="7" borderId="0" xfId="0" quotePrefix="1" applyFont="1" applyFill="1" applyAlignment="1">
      <alignment horizontal="left"/>
    </xf>
    <xf numFmtId="0" fontId="7" fillId="7" borderId="0" xfId="0" applyFont="1" applyFill="1"/>
    <xf numFmtId="0" fontId="0" fillId="7" borderId="0" xfId="0" applyFill="1"/>
    <xf numFmtId="0" fontId="27" fillId="7" borderId="0" xfId="0" quotePrefix="1" applyFont="1" applyFill="1" applyAlignment="1">
      <alignment horizontal="left"/>
    </xf>
    <xf numFmtId="0" fontId="28" fillId="0" borderId="0" xfId="0" quotePrefix="1" applyFont="1" applyAlignment="1">
      <alignment horizontal="center" vertical="center"/>
    </xf>
    <xf numFmtId="0" fontId="18" fillId="6" borderId="1" xfId="0" applyFont="1" applyFill="1" applyBorder="1" applyProtection="1">
      <protection hidden="1"/>
    </xf>
    <xf numFmtId="0" fontId="18" fillId="6" borderId="7" xfId="0" applyFont="1" applyFill="1" applyBorder="1" applyProtection="1">
      <protection hidden="1"/>
    </xf>
    <xf numFmtId="0" fontId="18" fillId="6" borderId="2" xfId="0" applyFont="1" applyFill="1" applyBorder="1" applyProtection="1">
      <protection hidden="1"/>
    </xf>
    <xf numFmtId="0" fontId="18" fillId="6" borderId="3" xfId="0" applyFont="1" applyFill="1" applyBorder="1" applyProtection="1">
      <protection hidden="1"/>
    </xf>
    <xf numFmtId="0" fontId="20" fillId="6" borderId="0" xfId="0" applyFont="1" applyFill="1" applyBorder="1" applyProtection="1">
      <protection hidden="1"/>
    </xf>
    <xf numFmtId="0" fontId="18" fillId="6" borderId="0" xfId="0" applyFont="1" applyFill="1" applyBorder="1" applyProtection="1">
      <protection hidden="1"/>
    </xf>
    <xf numFmtId="0" fontId="18" fillId="6" borderId="4" xfId="0" applyFont="1" applyFill="1" applyBorder="1" applyProtection="1">
      <protection hidden="1"/>
    </xf>
    <xf numFmtId="0" fontId="18" fillId="0" borderId="0" xfId="0" quotePrefix="1" applyFont="1" applyAlignment="1" applyProtection="1">
      <alignment horizontal="left" vertical="top" wrapText="1"/>
      <protection hidden="1"/>
    </xf>
    <xf numFmtId="0" fontId="18" fillId="6" borderId="5" xfId="0" applyFont="1" applyFill="1" applyBorder="1" applyProtection="1">
      <protection hidden="1"/>
    </xf>
    <xf numFmtId="0" fontId="18" fillId="6" borderId="8" xfId="0" applyFont="1" applyFill="1" applyBorder="1" applyProtection="1">
      <protection hidden="1"/>
    </xf>
    <xf numFmtId="0" fontId="18" fillId="6" borderId="6" xfId="0" applyFont="1" applyFill="1" applyBorder="1" applyProtection="1">
      <protection hidden="1"/>
    </xf>
    <xf numFmtId="0" fontId="9" fillId="0" borderId="0" xfId="0" applyFont="1"/>
    <xf numFmtId="0" fontId="3" fillId="0" borderId="0" xfId="0" quotePrefix="1" applyFont="1" applyAlignment="1">
      <alignment horizontal="left"/>
    </xf>
    <xf numFmtId="0" fontId="29" fillId="4" borderId="0" xfId="0" quotePrefix="1" applyFont="1" applyFill="1" applyBorder="1" applyAlignment="1" applyProtection="1">
      <alignment horizontal="center"/>
      <protection hidden="1"/>
    </xf>
    <xf numFmtId="0" fontId="30" fillId="4" borderId="0" xfId="0" quotePrefix="1" applyFont="1" applyFill="1" applyBorder="1" applyAlignment="1" applyProtection="1">
      <alignment horizontal="right"/>
      <protection hidden="1"/>
    </xf>
    <xf numFmtId="0" fontId="18" fillId="4" borderId="0" xfId="0" applyFont="1" applyFill="1"/>
    <xf numFmtId="0" fontId="18" fillId="4" borderId="13" xfId="0" applyFont="1" applyFill="1" applyBorder="1" applyAlignment="1" applyProtection="1">
      <alignment horizontal="right"/>
      <protection hidden="1"/>
    </xf>
    <xf numFmtId="0" fontId="18" fillId="4" borderId="13" xfId="0" quotePrefix="1" applyFont="1" applyFill="1" applyBorder="1" applyAlignment="1" applyProtection="1">
      <alignment horizontal="left"/>
      <protection hidden="1"/>
    </xf>
    <xf numFmtId="0" fontId="18" fillId="0" borderId="0" xfId="0" quotePrefix="1" applyFont="1" applyAlignment="1" applyProtection="1">
      <alignment horizontal="left" vertical="top" wrapText="1"/>
      <protection hidden="1"/>
    </xf>
    <xf numFmtId="0" fontId="34" fillId="8" borderId="20" xfId="0" applyFont="1" applyFill="1" applyBorder="1" applyAlignment="1" applyProtection="1">
      <alignment horizontal="center" vertical="center"/>
      <protection locked="0"/>
    </xf>
    <xf numFmtId="0" fontId="35" fillId="4" borderId="0" xfId="0" applyFont="1" applyFill="1" applyBorder="1" applyAlignment="1" applyProtection="1">
      <alignment horizontal="right"/>
      <protection hidden="1"/>
    </xf>
    <xf numFmtId="0" fontId="31" fillId="0" borderId="0" xfId="0" applyFont="1" applyAlignment="1" applyProtection="1">
      <alignment vertical="top"/>
      <protection hidden="1"/>
    </xf>
    <xf numFmtId="0" fontId="18" fillId="0" borderId="0" xfId="0" applyFont="1" applyProtection="1">
      <protection hidden="1"/>
    </xf>
    <xf numFmtId="0" fontId="18" fillId="0" borderId="0" xfId="0" applyFont="1" applyAlignment="1" applyProtection="1">
      <alignment vertical="top" wrapText="1"/>
      <protection hidden="1"/>
    </xf>
    <xf numFmtId="0" fontId="18" fillId="0" borderId="0" xfId="0" applyFont="1" applyAlignment="1" applyProtection="1">
      <alignment vertical="top"/>
      <protection hidden="1"/>
    </xf>
    <xf numFmtId="0" fontId="18" fillId="0" borderId="0" xfId="0" applyFont="1" applyAlignment="1" applyProtection="1">
      <alignment vertical="center"/>
      <protection hidden="1"/>
    </xf>
    <xf numFmtId="0" fontId="18" fillId="0" borderId="0" xfId="0" quotePrefix="1" applyFont="1" applyAlignment="1" applyProtection="1">
      <alignment horizontal="left" vertical="top"/>
      <protection hidden="1"/>
    </xf>
    <xf numFmtId="0" fontId="30" fillId="0" borderId="0" xfId="0" applyFont="1" applyAlignment="1" applyProtection="1">
      <alignment horizontal="left" vertical="top"/>
      <protection hidden="1"/>
    </xf>
    <xf numFmtId="3" fontId="19" fillId="4" borderId="27" xfId="0" applyNumberFormat="1" applyFont="1" applyFill="1" applyBorder="1" applyProtection="1">
      <protection locked="0"/>
    </xf>
    <xf numFmtId="0" fontId="36" fillId="4" borderId="0" xfId="0" quotePrefix="1" applyFont="1" applyFill="1" applyBorder="1" applyAlignment="1" applyProtection="1">
      <alignment horizontal="center"/>
      <protection hidden="1"/>
    </xf>
    <xf numFmtId="0" fontId="36" fillId="4" borderId="0" xfId="0" quotePrefix="1" applyFont="1" applyFill="1" applyBorder="1" applyAlignment="1" applyProtection="1">
      <alignment horizontal="center" vertical="top"/>
      <protection hidden="1"/>
    </xf>
    <xf numFmtId="0" fontId="29" fillId="4" borderId="0" xfId="0" quotePrefix="1" applyFont="1" applyFill="1" applyBorder="1" applyAlignment="1" applyProtection="1">
      <alignment horizontal="right"/>
      <protection hidden="1"/>
    </xf>
    <xf numFmtId="0" fontId="29" fillId="4" borderId="0" xfId="0" applyFont="1" applyFill="1" applyBorder="1" applyAlignment="1" applyProtection="1">
      <alignment horizontal="center"/>
      <protection hidden="1"/>
    </xf>
    <xf numFmtId="0" fontId="29" fillId="4" borderId="0" xfId="0" applyFont="1" applyFill="1" applyBorder="1" applyAlignment="1" applyProtection="1">
      <alignment horizontal="center" vertical="top"/>
      <protection hidden="1"/>
    </xf>
    <xf numFmtId="0" fontId="7" fillId="0" borderId="0" xfId="0" quotePrefix="1" applyFont="1" applyAlignment="1">
      <alignment horizontal="left" vertical="center"/>
    </xf>
    <xf numFmtId="0" fontId="7" fillId="0" borderId="0" xfId="0" applyFont="1"/>
    <xf numFmtId="0" fontId="22" fillId="0" borderId="0" xfId="1" quotePrefix="1" applyFont="1" applyAlignment="1" applyProtection="1">
      <alignment horizontal="left" vertical="top" wrapText="1"/>
      <protection locked="0" hidden="1"/>
    </xf>
    <xf numFmtId="0" fontId="7" fillId="0" borderId="0" xfId="0" applyFont="1" applyAlignment="1">
      <alignment horizontal="center"/>
    </xf>
    <xf numFmtId="0" fontId="7" fillId="0" borderId="0" xfId="0" quotePrefix="1" applyFont="1" applyAlignment="1">
      <alignment horizontal="center"/>
    </xf>
    <xf numFmtId="0" fontId="4" fillId="5" borderId="0" xfId="0" applyFont="1" applyFill="1"/>
    <xf numFmtId="10" fontId="3" fillId="5" borderId="0" xfId="0" applyNumberFormat="1" applyFont="1" applyFill="1"/>
    <xf numFmtId="10" fontId="3" fillId="0" borderId="0" xfId="0" applyNumberFormat="1" applyFont="1" applyFill="1"/>
    <xf numFmtId="0" fontId="39" fillId="4" borderId="0" xfId="0" quotePrefix="1" applyFont="1" applyFill="1" applyBorder="1" applyAlignment="1" applyProtection="1">
      <alignment horizontal="left" vertical="top"/>
      <protection hidden="1"/>
    </xf>
    <xf numFmtId="0" fontId="0" fillId="0" borderId="0" xfId="0" quotePrefix="1" applyAlignment="1">
      <alignment horizontal="right"/>
    </xf>
    <xf numFmtId="0" fontId="7" fillId="0" borderId="0" xfId="0" applyFont="1" applyAlignment="1">
      <alignment horizontal="left" vertical="center"/>
    </xf>
    <xf numFmtId="0" fontId="30" fillId="4" borderId="0" xfId="0" quotePrefix="1" applyFont="1" applyFill="1" applyBorder="1" applyAlignment="1" applyProtection="1">
      <alignment horizontal="left" vertical="center"/>
      <protection hidden="1"/>
    </xf>
    <xf numFmtId="0" fontId="22" fillId="4" borderId="0" xfId="0" quotePrefix="1" applyFont="1" applyFill="1" applyBorder="1" applyAlignment="1" applyProtection="1">
      <alignment horizontal="left" vertical="center"/>
      <protection hidden="1"/>
    </xf>
    <xf numFmtId="0" fontId="22" fillId="4" borderId="0" xfId="0" applyFont="1" applyFill="1" applyBorder="1" applyAlignment="1" applyProtection="1">
      <alignment vertical="center"/>
      <protection hidden="1"/>
    </xf>
    <xf numFmtId="0" fontId="31" fillId="4" borderId="0" xfId="0" quotePrefix="1" applyFont="1" applyFill="1" applyBorder="1" applyAlignment="1" applyProtection="1">
      <alignment horizontal="left" vertical="center"/>
      <protection hidden="1"/>
    </xf>
    <xf numFmtId="0" fontId="18" fillId="4" borderId="0" xfId="0" quotePrefix="1" applyFont="1" applyFill="1" applyBorder="1" applyAlignment="1" applyProtection="1">
      <alignment horizontal="left" vertical="center"/>
      <protection hidden="1"/>
    </xf>
    <xf numFmtId="0" fontId="18" fillId="4" borderId="0" xfId="0" quotePrefix="1" applyFont="1" applyFill="1" applyAlignment="1">
      <alignment horizontal="left" vertical="center"/>
    </xf>
    <xf numFmtId="0" fontId="32" fillId="4" borderId="0" xfId="0" quotePrefix="1" applyFont="1" applyFill="1" applyBorder="1" applyAlignment="1" applyProtection="1">
      <alignment vertical="center"/>
      <protection hidden="1"/>
    </xf>
    <xf numFmtId="0" fontId="40" fillId="4" borderId="0" xfId="0" quotePrefix="1" applyFont="1" applyFill="1" applyBorder="1" applyAlignment="1" applyProtection="1">
      <alignment horizontal="left" vertical="center"/>
      <protection hidden="1"/>
    </xf>
    <xf numFmtId="0" fontId="20" fillId="4" borderId="0" xfId="0" applyFont="1" applyFill="1" applyBorder="1" applyAlignment="1" applyProtection="1">
      <alignment vertical="center"/>
      <protection hidden="1"/>
    </xf>
    <xf numFmtId="0" fontId="23" fillId="4" borderId="0" xfId="0" applyFont="1" applyFill="1" applyBorder="1" applyAlignment="1" applyProtection="1">
      <alignment vertical="center"/>
      <protection hidden="1"/>
    </xf>
    <xf numFmtId="0" fontId="26" fillId="4" borderId="0" xfId="0" applyFont="1" applyFill="1" applyBorder="1" applyAlignment="1" applyProtection="1">
      <alignment vertical="center"/>
      <protection hidden="1"/>
    </xf>
    <xf numFmtId="0" fontId="31" fillId="6" borderId="0" xfId="0" quotePrefix="1" applyFont="1" applyFill="1" applyBorder="1" applyAlignment="1" applyProtection="1">
      <alignment horizontal="left" vertical="center"/>
      <protection hidden="1"/>
    </xf>
    <xf numFmtId="0" fontId="30" fillId="4" borderId="0" xfId="0" quotePrefix="1" applyFont="1" applyFill="1" applyBorder="1" applyAlignment="1" applyProtection="1">
      <alignment horizontal="left" vertical="center"/>
      <protection hidden="1"/>
    </xf>
    <xf numFmtId="0" fontId="19" fillId="4" borderId="24" xfId="0" quotePrefix="1" applyFont="1" applyFill="1" applyBorder="1" applyAlignment="1" applyProtection="1">
      <alignment horizontal="center"/>
      <protection locked="0"/>
    </xf>
    <xf numFmtId="0" fontId="19" fillId="4" borderId="25" xfId="0" applyFont="1" applyFill="1" applyBorder="1" applyAlignment="1" applyProtection="1">
      <alignment horizontal="center"/>
      <protection locked="0"/>
    </xf>
    <xf numFmtId="0" fontId="19" fillId="4" borderId="26" xfId="0" applyFont="1" applyFill="1" applyBorder="1" applyAlignment="1" applyProtection="1">
      <alignment horizontal="center"/>
      <protection locked="0"/>
    </xf>
    <xf numFmtId="0" fontId="25" fillId="4" borderId="0" xfId="0" quotePrefix="1" applyFont="1" applyFill="1" applyAlignment="1" applyProtection="1">
      <alignment horizontal="left" vertical="center"/>
      <protection hidden="1"/>
    </xf>
    <xf numFmtId="0" fontId="33" fillId="8" borderId="21" xfId="0" applyFont="1" applyFill="1" applyBorder="1" applyAlignment="1" applyProtection="1">
      <alignment horizontal="center" vertical="center"/>
      <protection locked="0"/>
    </xf>
    <xf numFmtId="0" fontId="33" fillId="8" borderId="22" xfId="0" applyFont="1" applyFill="1" applyBorder="1" applyAlignment="1" applyProtection="1">
      <alignment horizontal="center" vertical="center"/>
      <protection locked="0"/>
    </xf>
    <xf numFmtId="0" fontId="33" fillId="8" borderId="23" xfId="0" applyFont="1" applyFill="1" applyBorder="1" applyAlignment="1" applyProtection="1">
      <alignment horizontal="center" vertical="center"/>
      <protection locked="0"/>
    </xf>
    <xf numFmtId="0" fontId="18" fillId="4" borderId="0" xfId="0" applyFont="1" applyFill="1" applyBorder="1" applyAlignment="1" applyProtection="1">
      <alignment horizontal="center"/>
      <protection hidden="1"/>
    </xf>
    <xf numFmtId="0" fontId="18" fillId="0" borderId="0" xfId="0" quotePrefix="1" applyFont="1" applyAlignment="1" applyProtection="1">
      <alignment horizontal="left" vertical="top" wrapText="1"/>
      <protection hidden="1"/>
    </xf>
    <xf numFmtId="0" fontId="18" fillId="0" borderId="0" xfId="0" applyFont="1" applyAlignment="1" applyProtection="1">
      <alignment horizontal="left" vertical="top" wrapText="1"/>
      <protection hidden="1"/>
    </xf>
    <xf numFmtId="3" fontId="19" fillId="4" borderId="24" xfId="0" applyNumberFormat="1" applyFont="1" applyFill="1" applyBorder="1" applyAlignment="1" applyProtection="1">
      <alignment horizontal="right"/>
      <protection locked="0"/>
    </xf>
    <xf numFmtId="3" fontId="19" fillId="4" borderId="26" xfId="0" applyNumberFormat="1" applyFont="1" applyFill="1" applyBorder="1" applyAlignment="1" applyProtection="1">
      <alignment horizontal="right"/>
      <protection locked="0"/>
    </xf>
    <xf numFmtId="3" fontId="22" fillId="4" borderId="24" xfId="0" applyNumberFormat="1" applyFont="1" applyFill="1" applyBorder="1" applyAlignment="1" applyProtection="1">
      <alignment horizontal="right"/>
      <protection hidden="1"/>
    </xf>
    <xf numFmtId="3" fontId="22" fillId="4" borderId="26" xfId="0" applyNumberFormat="1" applyFont="1" applyFill="1" applyBorder="1" applyAlignment="1" applyProtection="1">
      <alignment horizontal="right"/>
      <protection hidden="1"/>
    </xf>
    <xf numFmtId="0" fontId="18" fillId="4" borderId="24" xfId="0" applyFont="1" applyFill="1" applyBorder="1" applyAlignment="1" applyProtection="1">
      <alignment horizontal="center"/>
      <protection hidden="1"/>
    </xf>
    <xf numFmtId="0" fontId="18" fillId="4" borderId="25" xfId="0" applyFont="1" applyFill="1" applyBorder="1" applyAlignment="1" applyProtection="1">
      <alignment horizontal="center"/>
      <protection hidden="1"/>
    </xf>
    <xf numFmtId="0" fontId="18" fillId="4" borderId="26" xfId="0" applyFont="1" applyFill="1" applyBorder="1" applyAlignment="1" applyProtection="1">
      <alignment horizontal="center"/>
      <protection hidden="1"/>
    </xf>
    <xf numFmtId="10" fontId="19" fillId="4" borderId="28" xfId="0" applyNumberFormat="1" applyFont="1" applyFill="1" applyBorder="1" applyAlignment="1" applyProtection="1">
      <alignment horizontal="right" indent="1"/>
      <protection locked="0"/>
    </xf>
    <xf numFmtId="10" fontId="19" fillId="4" borderId="29" xfId="0" applyNumberFormat="1" applyFont="1" applyFill="1" applyBorder="1" applyAlignment="1" applyProtection="1">
      <alignment horizontal="right" indent="1"/>
      <protection locked="0"/>
    </xf>
    <xf numFmtId="10" fontId="22" fillId="4" borderId="28" xfId="0" applyNumberFormat="1" applyFont="1" applyFill="1" applyBorder="1" applyAlignment="1" applyProtection="1">
      <alignment horizontal="right" indent="1"/>
      <protection hidden="1"/>
    </xf>
    <xf numFmtId="10" fontId="22" fillId="4" borderId="29" xfId="0" applyNumberFormat="1" applyFont="1" applyFill="1" applyBorder="1" applyAlignment="1" applyProtection="1">
      <alignment horizontal="right" indent="1"/>
      <protection hidden="1"/>
    </xf>
  </cellXfs>
  <cellStyles count="2">
    <cellStyle name="Hyperlink" xfId="1" builtinId="8"/>
    <cellStyle name="Normaal" xfId="0" builtinId="0"/>
  </cellStyles>
  <dxfs count="20">
    <dxf>
      <font>
        <b val="0"/>
        <i val="0"/>
        <color rgb="FFFF0000"/>
      </font>
    </dxf>
    <dxf>
      <font>
        <color theme="1"/>
      </font>
    </dxf>
    <dxf>
      <font>
        <color theme="1"/>
      </font>
      <border>
        <left style="thin">
          <color theme="0" tint="-0.499984740745262"/>
        </left>
        <right style="thin">
          <color theme="0"/>
        </right>
        <top style="thin">
          <color theme="0" tint="-0.499984740745262"/>
        </top>
        <bottom style="thin">
          <color theme="0"/>
        </bottom>
        <vertical/>
        <horizontal/>
      </border>
    </dxf>
    <dxf>
      <font>
        <color theme="0" tint="-0.499984740745262"/>
      </font>
    </dxf>
    <dxf>
      <font>
        <color theme="0" tint="-0.499984740745262"/>
      </font>
    </dxf>
    <dxf>
      <font>
        <color theme="0" tint="-0.24994659260841701"/>
      </font>
      <border>
        <left/>
        <right/>
        <top/>
        <bottom/>
        <vertical/>
        <horizontal/>
      </border>
    </dxf>
    <dxf>
      <font>
        <color theme="0" tint="-0.24994659260841701"/>
      </font>
      <border>
        <left/>
        <right/>
        <top/>
        <bottom/>
        <vertical/>
        <horizontal/>
      </border>
    </dxf>
    <dxf>
      <font>
        <color theme="0" tint="-0.24994659260841701"/>
      </font>
      <border>
        <left/>
        <right/>
        <top/>
        <bottom/>
        <vertical/>
        <horizontal/>
      </border>
    </dxf>
    <dxf>
      <font>
        <color theme="0" tint="-0.24994659260841701"/>
      </font>
      <border>
        <left/>
        <right/>
        <top/>
        <bottom/>
        <vertical/>
        <horizontal/>
      </border>
    </dxf>
    <dxf>
      <font>
        <color theme="0" tint="-0.24994659260841701"/>
      </font>
      <border>
        <left/>
        <right/>
        <top/>
        <bottom/>
        <vertical/>
        <horizontal/>
      </border>
    </dxf>
    <dxf>
      <font>
        <color theme="0" tint="-0.24994659260841701"/>
      </font>
      <border>
        <left/>
        <right/>
        <top/>
        <bottom/>
        <vertical/>
        <horizontal/>
      </border>
    </dxf>
    <dxf>
      <font>
        <color theme="0" tint="-0.24994659260841701"/>
      </font>
      <border>
        <left/>
        <right/>
        <top/>
        <bottom/>
        <vertical/>
        <horizontal/>
      </border>
    </dxf>
    <dxf>
      <font>
        <color theme="0" tint="-0.24994659260841701"/>
      </font>
      <border>
        <left/>
        <right/>
        <top/>
        <bottom/>
        <vertical/>
        <horizontal/>
      </border>
    </dxf>
    <dxf>
      <font>
        <color auto="1"/>
      </font>
      <border>
        <left style="thin">
          <color theme="0" tint="-0.499984740745262"/>
        </left>
        <right style="thin">
          <color theme="0"/>
        </right>
        <top style="thin">
          <color theme="0" tint="-0.499984740745262"/>
        </top>
        <bottom style="thin">
          <color theme="0"/>
        </bottom>
        <vertical/>
        <horizontal/>
      </border>
    </dxf>
    <dxf>
      <font>
        <color auto="1"/>
      </font>
      <border>
        <left style="thin">
          <color theme="0" tint="-0.499984740745262"/>
        </left>
        <right style="thin">
          <color theme="0"/>
        </right>
        <top style="thin">
          <color theme="0" tint="-0.499984740745262"/>
        </top>
        <bottom style="thin">
          <color theme="0"/>
        </bottom>
        <vertical/>
        <horizontal/>
      </border>
    </dxf>
    <dxf>
      <font>
        <color theme="0" tint="-0.24994659260841701"/>
      </font>
      <border>
        <left/>
        <right/>
        <top/>
        <bottom/>
        <vertical/>
        <horizontal/>
      </border>
    </dxf>
    <dxf>
      <font>
        <color theme="0" tint="-0.24994659260841701"/>
      </font>
      <border>
        <left/>
        <right/>
        <top/>
        <bottom/>
        <vertical/>
        <horizontal/>
      </border>
    </dxf>
    <dxf>
      <font>
        <color theme="0" tint="-0.24994659260841701"/>
      </font>
    </dxf>
    <dxf>
      <font>
        <color theme="0" tint="-0.24994659260841701"/>
      </font>
      <border>
        <left/>
        <right/>
        <top/>
        <bottom/>
        <vertical/>
        <horizontal/>
      </border>
    </dxf>
    <dxf>
      <font>
        <color theme="0" tint="-0.24994659260841701"/>
      </font>
      <border>
        <left/>
        <right/>
        <top/>
        <bottom/>
        <vertical/>
        <horizontal/>
      </border>
    </dxf>
  </dxfs>
  <tableStyles count="0" defaultTableStyle="TableStyleMedium2" defaultPivotStyle="PivotStyleLight16"/>
  <colors>
    <mruColors>
      <color rgb="FF0000FF"/>
      <color rgb="FFFF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customXml" Target="../customXml/item1.xml"/><Relationship Id="rId12" Type="http://schemas.openxmlformats.org/officeDocument/2006/relationships/customXml" Target="../customXml/item2.xml"/><Relationship Id="rId13" Type="http://schemas.openxmlformats.org/officeDocument/2006/relationships/customXml" Target="../customXml/item3.xml"/><Relationship Id="rId14" Type="http://schemas.openxmlformats.org/officeDocument/2006/relationships/customXml" Target="../customXml/item4.xml"/><Relationship Id="rId15" Type="http://schemas.openxmlformats.org/officeDocument/2006/relationships/customXml" Target="../customXml/item5.xml"/><Relationship Id="rId16" Type="http://schemas.openxmlformats.org/officeDocument/2006/relationships/customXml" Target="../customXml/item6.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l-NL"/>
              <a:t>Kostenniveau per beleggingscategorie</a:t>
            </a:r>
          </a:p>
        </c:rich>
      </c:tx>
      <c:layout/>
      <c:overlay val="0"/>
      <c:spPr>
        <a:noFill/>
        <a:ln>
          <a:noFill/>
        </a:ln>
        <a:effectLst/>
      </c:spPr>
    </c:title>
    <c:autoTitleDeleted val="0"/>
    <c:plotArea>
      <c:layout/>
      <c:barChart>
        <c:barDir val="col"/>
        <c:grouping val="clustered"/>
        <c:varyColors val="0"/>
        <c:ser>
          <c:idx val="0"/>
          <c:order val="0"/>
          <c:tx>
            <c:strRef>
              <c:f>Berekeningen!$D$45</c:f>
              <c:strCache>
                <c:ptCount val="1"/>
                <c:pt idx="0">
                  <c:v>Werkelijk</c:v>
                </c:pt>
              </c:strCache>
            </c:strRef>
          </c:tx>
          <c:spPr>
            <a:solidFill>
              <a:schemeClr val="accent4">
                <a:shade val="76000"/>
              </a:schemeClr>
            </a:solidFill>
            <a:ln>
              <a:noFill/>
            </a:ln>
            <a:effectLst/>
          </c:spPr>
          <c:invertIfNegative val="0"/>
          <c:dLbls>
            <c:dLbl>
              <c:idx val="0"/>
              <c:layout>
                <c:manualLayout>
                  <c:x val="-0.0053835800807537"/>
                  <c:y val="-0.00564971751412429"/>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Berekeningen!$C$46:$C$52</c:f>
              <c:strCache>
                <c:ptCount val="7"/>
                <c:pt idx="0">
                  <c:v>VRW</c:v>
                </c:pt>
                <c:pt idx="1">
                  <c:v>Aandelen</c:v>
                </c:pt>
                <c:pt idx="2">
                  <c:v>Vastgoed</c:v>
                </c:pt>
                <c:pt idx="3">
                  <c:v>Private equity</c:v>
                </c:pt>
                <c:pt idx="4">
                  <c:v>Hegdefondsen</c:v>
                </c:pt>
                <c:pt idx="5">
                  <c:v>Grondstoffen</c:v>
                </c:pt>
                <c:pt idx="6">
                  <c:v>Overige beleggingskosten</c:v>
                </c:pt>
              </c:strCache>
            </c:strRef>
          </c:cat>
          <c:val>
            <c:numRef>
              <c:f>Berekeningen!$D$46:$D$52</c:f>
              <c:numCache>
                <c:formatCode>0.00%</c:formatCode>
                <c:ptCount val="7"/>
                <c:pt idx="0">
                  <c:v>0.0</c:v>
                </c:pt>
                <c:pt idx="1">
                  <c:v>0.0</c:v>
                </c:pt>
                <c:pt idx="2">
                  <c:v>0.0</c:v>
                </c:pt>
                <c:pt idx="3">
                  <c:v>0.0</c:v>
                </c:pt>
                <c:pt idx="4">
                  <c:v>0.0</c:v>
                </c:pt>
                <c:pt idx="5">
                  <c:v>0.0</c:v>
                </c:pt>
                <c:pt idx="6">
                  <c:v>0.0</c:v>
                </c:pt>
              </c:numCache>
            </c:numRef>
          </c:val>
        </c:ser>
        <c:ser>
          <c:idx val="1"/>
          <c:order val="1"/>
          <c:tx>
            <c:strRef>
              <c:f>Berekeningen!$E$45</c:f>
              <c:strCache>
                <c:ptCount val="1"/>
                <c:pt idx="0">
                  <c:v>Mediaan</c:v>
                </c:pt>
              </c:strCache>
            </c:strRef>
          </c:tx>
          <c:spPr>
            <a:solidFill>
              <a:schemeClr val="accent4">
                <a:tint val="77000"/>
              </a:schemeClr>
            </a:solidFill>
            <a:ln>
              <a:noFill/>
            </a:ln>
            <a:effectLst/>
          </c:spPr>
          <c:invertIfNegative val="0"/>
          <c:dLbls>
            <c:dLbl>
              <c:idx val="0"/>
              <c:layout>
                <c:manualLayout>
                  <c:x val="0.0143562135486765"/>
                  <c:y val="-1.03576957895756E-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0125616868550919"/>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0143562135486765"/>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0143562135486766"/>
                  <c:y val="-5.1788478947878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012561686855092"/>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012561686855092"/>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0107671601615074"/>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Berekeningen!$C$46:$C$52</c:f>
              <c:strCache>
                <c:ptCount val="7"/>
                <c:pt idx="0">
                  <c:v>VRW</c:v>
                </c:pt>
                <c:pt idx="1">
                  <c:v>Aandelen</c:v>
                </c:pt>
                <c:pt idx="2">
                  <c:v>Vastgoed</c:v>
                </c:pt>
                <c:pt idx="3">
                  <c:v>Private equity</c:v>
                </c:pt>
                <c:pt idx="4">
                  <c:v>Hegdefondsen</c:v>
                </c:pt>
                <c:pt idx="5">
                  <c:v>Grondstoffen</c:v>
                </c:pt>
                <c:pt idx="6">
                  <c:v>Overige beleggingskosten</c:v>
                </c:pt>
              </c:strCache>
            </c:strRef>
          </c:cat>
          <c:val>
            <c:numRef>
              <c:f>Berekeningen!$E$46:$E$52</c:f>
              <c:numCache>
                <c:formatCode>0.00%</c:formatCode>
                <c:ptCount val="7"/>
                <c:pt idx="0">
                  <c:v>0.0029</c:v>
                </c:pt>
                <c:pt idx="1">
                  <c:v>0.0054</c:v>
                </c:pt>
                <c:pt idx="2">
                  <c:v>0.0067</c:v>
                </c:pt>
                <c:pt idx="3">
                  <c:v>0.0208</c:v>
                </c:pt>
                <c:pt idx="4">
                  <c:v>0.0279</c:v>
                </c:pt>
                <c:pt idx="5">
                  <c:v>0.0072</c:v>
                </c:pt>
                <c:pt idx="6">
                  <c:v>0.0008</c:v>
                </c:pt>
              </c:numCache>
            </c:numRef>
          </c:val>
        </c:ser>
        <c:dLbls>
          <c:showLegendKey val="0"/>
          <c:showVal val="0"/>
          <c:showCatName val="0"/>
          <c:showSerName val="0"/>
          <c:showPercent val="0"/>
          <c:showBubbleSize val="0"/>
        </c:dLbls>
        <c:gapWidth val="250"/>
        <c:overlap val="-27"/>
        <c:axId val="2131782728"/>
        <c:axId val="2131778504"/>
      </c:barChart>
      <c:catAx>
        <c:axId val="2131782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l-NL"/>
          </a:p>
        </c:txPr>
        <c:crossAx val="2131778504"/>
        <c:crosses val="autoZero"/>
        <c:auto val="1"/>
        <c:lblAlgn val="ctr"/>
        <c:lblOffset val="100"/>
        <c:noMultiLvlLbl val="0"/>
      </c:catAx>
      <c:valAx>
        <c:axId val="2131778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l-NL"/>
                  <a:t>Kostenpercentage</a:t>
                </a:r>
              </a:p>
            </c:rich>
          </c:tx>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l-NL"/>
          </a:p>
        </c:txPr>
        <c:crossAx val="2131782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l-NL"/>
        </a:p>
      </c:txPr>
    </c:legend>
    <c:plotVisOnly val="1"/>
    <c:dispBlanksAs val="gap"/>
    <c:showDLblsOverMax val="0"/>
  </c:chart>
  <c:spPr>
    <a:solidFill>
      <a:schemeClr val="bg1">
        <a:lumMod val="75000"/>
      </a:schemeClr>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nl-NL"/>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l-NL"/>
              <a:t>Kosten op totaalniveau </a:t>
            </a:r>
          </a:p>
        </c:rich>
      </c:tx>
      <c:layout/>
      <c:overlay val="0"/>
      <c:spPr>
        <a:noFill/>
        <a:ln>
          <a:noFill/>
        </a:ln>
        <a:effectLst/>
      </c:spPr>
    </c:title>
    <c:autoTitleDeleted val="0"/>
    <c:plotArea>
      <c:layout/>
      <c:barChart>
        <c:barDir val="col"/>
        <c:grouping val="clustered"/>
        <c:varyColors val="0"/>
        <c:ser>
          <c:idx val="0"/>
          <c:order val="0"/>
          <c:tx>
            <c:strRef>
              <c:f>Berekeningen!$D$45</c:f>
              <c:strCache>
                <c:ptCount val="1"/>
                <c:pt idx="0">
                  <c:v>Werkelijk</c:v>
                </c:pt>
              </c:strCache>
            </c:strRef>
          </c:tx>
          <c:spPr>
            <a:solidFill>
              <a:schemeClr val="accent4">
                <a:shade val="76000"/>
              </a:schemeClr>
            </a:solidFill>
            <a:ln>
              <a:noFill/>
            </a:ln>
            <a:effectLst/>
          </c:spPr>
          <c:invertIfNegative val="0"/>
          <c:dLbls>
            <c:dLbl>
              <c:idx val="0"/>
              <c:layout>
                <c:manualLayout>
                  <c:x val="-0.0053835800807537"/>
                  <c:y val="-0.00564971751412429"/>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Berekeningen!$C$46</c:f>
              <c:strCache>
                <c:ptCount val="1"/>
                <c:pt idx="0">
                  <c:v>VRW</c:v>
                </c:pt>
              </c:strCache>
            </c:strRef>
          </c:cat>
          <c:val>
            <c:numRef>
              <c:f>Berekeningen!$D$46</c:f>
              <c:numCache>
                <c:formatCode>0.00%</c:formatCode>
                <c:ptCount val="1"/>
                <c:pt idx="0">
                  <c:v>0.0</c:v>
                </c:pt>
              </c:numCache>
            </c:numRef>
          </c:val>
        </c:ser>
        <c:ser>
          <c:idx val="1"/>
          <c:order val="1"/>
          <c:tx>
            <c:strRef>
              <c:f>Berekeningen!$E$45</c:f>
              <c:strCache>
                <c:ptCount val="1"/>
                <c:pt idx="0">
                  <c:v>Mediaan</c:v>
                </c:pt>
              </c:strCache>
            </c:strRef>
          </c:tx>
          <c:spPr>
            <a:solidFill>
              <a:schemeClr val="accent4">
                <a:tint val="77000"/>
              </a:schemeClr>
            </a:solidFill>
            <a:ln>
              <a:noFill/>
            </a:ln>
            <a:effectLst/>
          </c:spPr>
          <c:invertIfNegative val="0"/>
          <c:dLbls>
            <c:dLbl>
              <c:idx val="0"/>
              <c:layout>
                <c:manualLayout>
                  <c:x val="0.0143562135486765"/>
                  <c:y val="-1.03576957895756E-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Berekeningen!$C$46</c:f>
              <c:strCache>
                <c:ptCount val="1"/>
                <c:pt idx="0">
                  <c:v>VRW</c:v>
                </c:pt>
              </c:strCache>
            </c:strRef>
          </c:cat>
          <c:val>
            <c:numRef>
              <c:f>Berekeningen!$E$46</c:f>
              <c:numCache>
                <c:formatCode>0.00%</c:formatCode>
                <c:ptCount val="1"/>
                <c:pt idx="0">
                  <c:v>0.0029</c:v>
                </c:pt>
              </c:numCache>
            </c:numRef>
          </c:val>
        </c:ser>
        <c:dLbls>
          <c:showLegendKey val="0"/>
          <c:showVal val="0"/>
          <c:showCatName val="0"/>
          <c:showSerName val="0"/>
          <c:showPercent val="0"/>
          <c:showBubbleSize val="0"/>
        </c:dLbls>
        <c:gapWidth val="250"/>
        <c:overlap val="-27"/>
        <c:axId val="2127797944"/>
        <c:axId val="2127801448"/>
      </c:barChart>
      <c:catAx>
        <c:axId val="212779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l-NL"/>
          </a:p>
        </c:txPr>
        <c:crossAx val="2127801448"/>
        <c:crosses val="autoZero"/>
        <c:auto val="1"/>
        <c:lblAlgn val="ctr"/>
        <c:lblOffset val="100"/>
        <c:noMultiLvlLbl val="0"/>
      </c:catAx>
      <c:valAx>
        <c:axId val="2127801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l-NL"/>
                  <a:t>Kostenpercentage</a:t>
                </a:r>
              </a:p>
            </c:rich>
          </c:tx>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l-NL"/>
          </a:p>
        </c:txPr>
        <c:crossAx val="2127797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l-NL"/>
        </a:p>
      </c:txPr>
    </c:legend>
    <c:plotVisOnly val="1"/>
    <c:dispBlanksAs val="gap"/>
    <c:showDLblsOverMax val="0"/>
  </c:chart>
  <c:spPr>
    <a:solidFill>
      <a:schemeClr val="bg1">
        <a:lumMod val="75000"/>
      </a:schemeClr>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l-NL"/>
              <a:t>Kostenniveau per beleggingscategorie</a:t>
            </a:r>
          </a:p>
        </c:rich>
      </c:tx>
      <c:overlay val="0"/>
      <c:spPr>
        <a:noFill/>
        <a:ln>
          <a:noFill/>
        </a:ln>
        <a:effectLst/>
      </c:spPr>
    </c:title>
    <c:autoTitleDeleted val="0"/>
    <c:plotArea>
      <c:layout/>
      <c:barChart>
        <c:barDir val="col"/>
        <c:grouping val="clustered"/>
        <c:varyColors val="0"/>
        <c:ser>
          <c:idx val="0"/>
          <c:order val="0"/>
          <c:tx>
            <c:strRef>
              <c:f>Berekeningen!$D$45</c:f>
              <c:strCache>
                <c:ptCount val="1"/>
                <c:pt idx="0">
                  <c:v>Werkelijk</c:v>
                </c:pt>
              </c:strCache>
            </c:strRef>
          </c:tx>
          <c:spPr>
            <a:solidFill>
              <a:schemeClr val="accent4">
                <a:shade val="76000"/>
              </a:schemeClr>
            </a:solidFill>
            <a:ln>
              <a:noFill/>
            </a:ln>
            <a:effectLst/>
          </c:spPr>
          <c:invertIfNegative val="0"/>
          <c:dLbls>
            <c:dLbl>
              <c:idx val="0"/>
              <c:layout>
                <c:manualLayout>
                  <c:x val="-0.0053835800807537"/>
                  <c:y val="-0.00564971751412429"/>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Berekeningen!$C$46:$C$51</c:f>
              <c:strCache>
                <c:ptCount val="6"/>
                <c:pt idx="0">
                  <c:v>VRW</c:v>
                </c:pt>
                <c:pt idx="1">
                  <c:v>Aandelen</c:v>
                </c:pt>
                <c:pt idx="2">
                  <c:v>Vastgoed</c:v>
                </c:pt>
                <c:pt idx="3">
                  <c:v>Private equity</c:v>
                </c:pt>
                <c:pt idx="4">
                  <c:v>Hegdefondsen</c:v>
                </c:pt>
                <c:pt idx="5">
                  <c:v>Grondstoffen</c:v>
                </c:pt>
              </c:strCache>
            </c:strRef>
          </c:cat>
          <c:val>
            <c:numRef>
              <c:f>Berekeningen!$D$46:$D$51</c:f>
              <c:numCache>
                <c:formatCode>0.00%</c:formatCode>
                <c:ptCount val="6"/>
                <c:pt idx="0">
                  <c:v>0.0</c:v>
                </c:pt>
                <c:pt idx="1">
                  <c:v>0.0</c:v>
                </c:pt>
                <c:pt idx="2">
                  <c:v>0.0</c:v>
                </c:pt>
                <c:pt idx="3">
                  <c:v>0.0</c:v>
                </c:pt>
                <c:pt idx="4">
                  <c:v>0.0</c:v>
                </c:pt>
                <c:pt idx="5">
                  <c:v>0.0</c:v>
                </c:pt>
              </c:numCache>
            </c:numRef>
          </c:val>
        </c:ser>
        <c:ser>
          <c:idx val="1"/>
          <c:order val="1"/>
          <c:tx>
            <c:strRef>
              <c:f>Berekeningen!$E$45</c:f>
              <c:strCache>
                <c:ptCount val="1"/>
                <c:pt idx="0">
                  <c:v>Mediaan</c:v>
                </c:pt>
              </c:strCache>
            </c:strRef>
          </c:tx>
          <c:spPr>
            <a:solidFill>
              <a:schemeClr val="accent4">
                <a:tint val="77000"/>
              </a:schemeClr>
            </a:solidFill>
            <a:ln>
              <a:noFill/>
            </a:ln>
            <a:effectLst/>
          </c:spPr>
          <c:invertIfNegative val="0"/>
          <c:dLbls>
            <c:dLbl>
              <c:idx val="0"/>
              <c:layout>
                <c:manualLayout>
                  <c:x val="0.0143562135486765"/>
                  <c:y val="-1.03576957895756E-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0125616868550919"/>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0143562135486765"/>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0143562135486766"/>
                  <c:y val="-5.1788478947878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012561686855092"/>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012561686855092"/>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Berekeningen!$C$46:$C$51</c:f>
              <c:strCache>
                <c:ptCount val="6"/>
                <c:pt idx="0">
                  <c:v>VRW</c:v>
                </c:pt>
                <c:pt idx="1">
                  <c:v>Aandelen</c:v>
                </c:pt>
                <c:pt idx="2">
                  <c:v>Vastgoed</c:v>
                </c:pt>
                <c:pt idx="3">
                  <c:v>Private equity</c:v>
                </c:pt>
                <c:pt idx="4">
                  <c:v>Hegdefondsen</c:v>
                </c:pt>
                <c:pt idx="5">
                  <c:v>Grondstoffen</c:v>
                </c:pt>
              </c:strCache>
            </c:strRef>
          </c:cat>
          <c:val>
            <c:numRef>
              <c:f>Berekeningen!$E$46:$E$51</c:f>
              <c:numCache>
                <c:formatCode>0.00%</c:formatCode>
                <c:ptCount val="6"/>
                <c:pt idx="0">
                  <c:v>0.0029</c:v>
                </c:pt>
                <c:pt idx="1">
                  <c:v>0.0054</c:v>
                </c:pt>
                <c:pt idx="2">
                  <c:v>0.0067</c:v>
                </c:pt>
                <c:pt idx="3">
                  <c:v>0.0208</c:v>
                </c:pt>
                <c:pt idx="4">
                  <c:v>0.0279</c:v>
                </c:pt>
                <c:pt idx="5">
                  <c:v>0.0072</c:v>
                </c:pt>
              </c:numCache>
            </c:numRef>
          </c:val>
        </c:ser>
        <c:dLbls>
          <c:showLegendKey val="0"/>
          <c:showVal val="0"/>
          <c:showCatName val="0"/>
          <c:showSerName val="0"/>
          <c:showPercent val="0"/>
          <c:showBubbleSize val="0"/>
        </c:dLbls>
        <c:gapWidth val="250"/>
        <c:overlap val="-27"/>
        <c:axId val="2127862664"/>
        <c:axId val="2127866168"/>
      </c:barChart>
      <c:catAx>
        <c:axId val="2127862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l-NL"/>
          </a:p>
        </c:txPr>
        <c:crossAx val="2127866168"/>
        <c:crosses val="autoZero"/>
        <c:auto val="1"/>
        <c:lblAlgn val="ctr"/>
        <c:lblOffset val="100"/>
        <c:noMultiLvlLbl val="0"/>
      </c:catAx>
      <c:valAx>
        <c:axId val="2127866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l-NL"/>
                  <a:t>Kostenpercentage</a:t>
                </a:r>
              </a:p>
            </c:rich>
          </c:tx>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l-NL"/>
          </a:p>
        </c:txPr>
        <c:crossAx val="2127862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l-NL"/>
        </a:p>
      </c:txPr>
    </c:legend>
    <c:plotVisOnly val="1"/>
    <c:dispBlanksAs val="gap"/>
    <c:showDLblsOverMax val="0"/>
  </c:chart>
  <c:spPr>
    <a:solidFill>
      <a:schemeClr val="bg1">
        <a:lumMod val="75000"/>
      </a:schemeClr>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Totaalkostenniveau</a:t>
            </a:r>
          </a:p>
        </c:rich>
      </c:tx>
      <c:overlay val="0"/>
      <c:spPr>
        <a:noFill/>
        <a:ln>
          <a:noFill/>
        </a:ln>
        <a:effectLst/>
      </c:spPr>
    </c:title>
    <c:autoTitleDeleted val="0"/>
    <c:plotArea>
      <c:layout/>
      <c:barChart>
        <c:barDir val="col"/>
        <c:grouping val="clustered"/>
        <c:varyColors val="0"/>
        <c:ser>
          <c:idx val="0"/>
          <c:order val="0"/>
          <c:tx>
            <c:strRef>
              <c:f>'Globale opzet'!$S$20</c:f>
              <c:strCache>
                <c:ptCount val="1"/>
                <c:pt idx="0">
                  <c:v>Werkelijk</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'Globale opzet'!$R$21</c:f>
              <c:strCache>
                <c:ptCount val="1"/>
                <c:pt idx="0">
                  <c:v>2012-2013</c:v>
                </c:pt>
              </c:strCache>
            </c:strRef>
          </c:cat>
          <c:val>
            <c:numRef>
              <c:f>'Globale opzet'!$S$21</c:f>
              <c:numCache>
                <c:formatCode>0.000%</c:formatCode>
                <c:ptCount val="1"/>
                <c:pt idx="0">
                  <c:v>0.00495</c:v>
                </c:pt>
              </c:numCache>
            </c:numRef>
          </c:val>
        </c:ser>
        <c:ser>
          <c:idx val="1"/>
          <c:order val="1"/>
          <c:tx>
            <c:strRef>
              <c:f>'Globale opzet'!$T$20</c:f>
              <c:strCache>
                <c:ptCount val="1"/>
                <c:pt idx="0">
                  <c:v>Verwacht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'Globale opzet'!$R$21</c:f>
              <c:strCache>
                <c:ptCount val="1"/>
                <c:pt idx="0">
                  <c:v>2012-2013</c:v>
                </c:pt>
              </c:strCache>
            </c:strRef>
          </c:cat>
          <c:val>
            <c:numRef>
              <c:f>'Globale opzet'!$T$21</c:f>
              <c:numCache>
                <c:formatCode>0.000%</c:formatCode>
                <c:ptCount val="1"/>
                <c:pt idx="0">
                  <c:v>0.0046</c:v>
                </c:pt>
              </c:numCache>
            </c:numRef>
          </c:val>
        </c:ser>
        <c:dLbls>
          <c:showLegendKey val="0"/>
          <c:showVal val="0"/>
          <c:showCatName val="0"/>
          <c:showSerName val="0"/>
          <c:showPercent val="0"/>
          <c:showBubbleSize val="0"/>
        </c:dLbls>
        <c:gapWidth val="219"/>
        <c:overlap val="-27"/>
        <c:axId val="2125519720"/>
        <c:axId val="2131853512"/>
      </c:barChart>
      <c:catAx>
        <c:axId val="2125519720"/>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1853512"/>
        <c:crosses val="autoZero"/>
        <c:auto val="1"/>
        <c:lblAlgn val="ctr"/>
        <c:lblOffset val="100"/>
        <c:noMultiLvlLbl val="0"/>
      </c:catAx>
      <c:valAx>
        <c:axId val="2131853512"/>
        <c:scaling>
          <c:orientation val="minMax"/>
          <c:min val="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Kostenpercentage</a:t>
                </a:r>
              </a:p>
            </c:rich>
          </c:tx>
          <c:overlay val="0"/>
          <c:spPr>
            <a:noFill/>
            <a:ln>
              <a:noFill/>
            </a:ln>
            <a:effectLst/>
          </c:sp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25519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image" Target="../media/image2.png"/><Relationship Id="rId1" Type="http://schemas.openxmlformats.org/officeDocument/2006/relationships/chart" Target="../charts/chart1.xml"/><Relationship Id="rId2"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24</xdr:col>
      <xdr:colOff>457201</xdr:colOff>
      <xdr:row>1</xdr:row>
      <xdr:rowOff>26111</xdr:rowOff>
    </xdr:from>
    <xdr:to>
      <xdr:col>26</xdr:col>
      <xdr:colOff>514350</xdr:colOff>
      <xdr:row>4</xdr:row>
      <xdr:rowOff>257175</xdr:rowOff>
    </xdr:to>
    <xdr:pic>
      <xdr:nvPicPr>
        <xdr:cNvPr id="5" name="Picture 4" descr="AFM-ZONDER-PMS-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77701" y="197561"/>
          <a:ext cx="1276349" cy="640639"/>
        </a:xfrm>
        <a:prstGeom prst="rect">
          <a:avLst/>
        </a:prstGeom>
        <a:solidFill>
          <a:schemeClr val="bg1">
            <a:lumMod val="75000"/>
          </a:schemeClr>
        </a:solidFill>
        <a:ln>
          <a:noFill/>
        </a:ln>
      </xdr:spPr>
    </xdr:pic>
    <xdr:clientData/>
  </xdr:twoCellAnchor>
  <mc:AlternateContent xmlns:mc="http://schemas.openxmlformats.org/markup-compatibility/2006">
    <mc:Choice xmlns:a14="http://schemas.microsoft.com/office/drawing/2010/main" Requires="a14">
      <xdr:twoCellAnchor editAs="oneCell">
        <xdr:from>
          <xdr:col>14</xdr:col>
          <xdr:colOff>180974</xdr:colOff>
          <xdr:row>33</xdr:row>
          <xdr:rowOff>171449</xdr:rowOff>
        </xdr:from>
        <xdr:to>
          <xdr:col>26</xdr:col>
          <xdr:colOff>371474</xdr:colOff>
          <xdr:row>50</xdr:row>
          <xdr:rowOff>161924</xdr:rowOff>
        </xdr:to>
        <xdr:pic>
          <xdr:nvPicPr>
            <xdr:cNvPr id="3" name="Picture 2"/>
            <xdr:cNvPicPr>
              <a:picLocks noChangeAspect="1"/>
              <a:extLst>
                <a:ext uri="{84589F7E-364E-4C9E-8A38-B11213B215E9}">
                  <a14:cameraTool cellRange="getChart" spid="_x0000_s1188"/>
                </a:ext>
              </a:extLst>
            </xdr:cNvPicPr>
          </xdr:nvPicPr>
          <xdr:blipFill>
            <a:blip xmlns:r="http://schemas.openxmlformats.org/officeDocument/2006/relationships" r:embed="rId2"/>
            <a:stretch>
              <a:fillRect/>
            </a:stretch>
          </xdr:blipFill>
          <xdr:spPr>
            <a:xfrm>
              <a:off x="6134099" y="2057399"/>
              <a:ext cx="7077075" cy="2247900"/>
            </a:xfrm>
            <a:prstGeom prst="rect">
              <a:avLst/>
            </a:prstGeom>
          </xdr:spPr>
        </xdr:pic>
        <xdr:clientData/>
      </xdr:twoCellAnchor>
    </mc:Choice>
    <mc:Fallback/>
  </mc:AlternateContent>
  <xdr:twoCellAnchor editAs="oneCell">
    <xdr:from>
      <xdr:col>25</xdr:col>
      <xdr:colOff>228600</xdr:colOff>
      <xdr:row>22</xdr:row>
      <xdr:rowOff>95250</xdr:rowOff>
    </xdr:from>
    <xdr:to>
      <xdr:col>25</xdr:col>
      <xdr:colOff>390525</xdr:colOff>
      <xdr:row>23</xdr:row>
      <xdr:rowOff>76200</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58700" y="3714750"/>
          <a:ext cx="161925" cy="1619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oneCellAnchor>
    <xdr:from>
      <xdr:col>26</xdr:col>
      <xdr:colOff>76200</xdr:colOff>
      <xdr:row>57</xdr:row>
      <xdr:rowOff>19050</xdr:rowOff>
    </xdr:from>
    <xdr:ext cx="161925" cy="161925"/>
    <xdr:pic>
      <xdr:nvPicPr>
        <xdr:cNvPr id="6"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15900" y="8210550"/>
          <a:ext cx="161925" cy="1619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xdr:from>
      <xdr:col>4</xdr:col>
      <xdr:colOff>28574</xdr:colOff>
      <xdr:row>2</xdr:row>
      <xdr:rowOff>28575</xdr:rowOff>
    </xdr:from>
    <xdr:to>
      <xdr:col>5</xdr:col>
      <xdr:colOff>29099</xdr:colOff>
      <xdr:row>3</xdr:row>
      <xdr:rowOff>28575</xdr:rowOff>
    </xdr:to>
    <xdr:graphicFrame macro="">
      <xdr:nvGraphicFramePr>
        <xdr:cNvPr id="2"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5</xdr:row>
      <xdr:rowOff>0</xdr:rowOff>
    </xdr:from>
    <xdr:to>
      <xdr:col>2</xdr:col>
      <xdr:colOff>2667000</xdr:colOff>
      <xdr:row>6</xdr:row>
      <xdr:rowOff>0</xdr:rowOff>
    </xdr:to>
    <xdr:graphicFrame macro="">
      <xdr:nvGraphicFramePr>
        <xdr:cNvPr id="3"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28574</xdr:colOff>
      <xdr:row>11</xdr:row>
      <xdr:rowOff>9525</xdr:rowOff>
    </xdr:from>
    <xdr:to>
      <xdr:col>5</xdr:col>
      <xdr:colOff>29099</xdr:colOff>
      <xdr:row>12</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0</xdr:colOff>
          <xdr:row>1</xdr:row>
          <xdr:rowOff>190498</xdr:rowOff>
        </xdr:from>
        <xdr:to>
          <xdr:col>3</xdr:col>
          <xdr:colOff>525</xdr:colOff>
          <xdr:row>2</xdr:row>
          <xdr:rowOff>2246398</xdr:rowOff>
        </xdr:to>
        <xdr:pic>
          <xdr:nvPicPr>
            <xdr:cNvPr id="5" name="Picture 4"/>
            <xdr:cNvPicPr preferRelativeResize="0">
              <a:picLocks/>
              <a:extLst>
                <a:ext uri="{84589F7E-364E-4C9E-8A38-B11213B215E9}">
                  <a14:cameraTool cellRange="getChart2" spid="_x0000_s2147"/>
                </a:ext>
              </a:extLst>
            </xdr:cNvPicPr>
          </xdr:nvPicPr>
          <xdr:blipFill>
            <a:blip xmlns:r="http://schemas.openxmlformats.org/officeDocument/2006/relationships" r:embed="rId4"/>
            <a:stretch>
              <a:fillRect/>
            </a:stretch>
          </xdr:blipFill>
          <xdr:spPr>
            <a:xfrm>
              <a:off x="1219200" y="380998"/>
              <a:ext cx="7077600" cy="2246400"/>
            </a:xfrm>
            <a:prstGeom prst="rect">
              <a:avLst/>
            </a:prstGeom>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257175</xdr:colOff>
      <xdr:row>13</xdr:row>
      <xdr:rowOff>185737</xdr:rowOff>
    </xdr:from>
    <xdr:to>
      <xdr:col>27</xdr:col>
      <xdr:colOff>561975</xdr:colOff>
      <xdr:row>28</xdr:row>
      <xdr:rowOff>71437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afm.nl/kostenrapportag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C44"/>
  <sheetViews>
    <sheetView showGridLines="0" showRowColHeaders="0" tabSelected="1" zoomScale="130" zoomScaleNormal="130" zoomScalePageLayoutView="130" workbookViewId="0">
      <selection activeCell="B6" sqref="B6"/>
    </sheetView>
  </sheetViews>
  <sheetFormatPr baseColWidth="10" defaultColWidth="0" defaultRowHeight="13" zeroHeight="1" x14ac:dyDescent="0"/>
  <cols>
    <col min="1" max="1" width="2.6640625" style="130" customWidth="1"/>
    <col min="2" max="2" width="79" style="130" customWidth="1"/>
    <col min="3" max="3" width="2.6640625" style="130" customWidth="1"/>
    <col min="4" max="16384" width="9.1640625" style="130" hidden="1"/>
  </cols>
  <sheetData>
    <row r="1" spans="2:2"/>
    <row r="2" spans="2:2">
      <c r="B2" s="129" t="s">
        <v>114</v>
      </c>
    </row>
    <row r="3" spans="2:2" ht="112.5" customHeight="1">
      <c r="B3" s="131" t="s">
        <v>113</v>
      </c>
    </row>
    <row r="4" spans="2:2">
      <c r="B4" s="132"/>
    </row>
    <row r="5" spans="2:2">
      <c r="B5" s="129" t="s">
        <v>115</v>
      </c>
    </row>
    <row r="6" spans="2:2" ht="26">
      <c r="B6" s="144" t="s">
        <v>156</v>
      </c>
    </row>
    <row r="7" spans="2:2">
      <c r="B7" s="132"/>
    </row>
    <row r="8" spans="2:2">
      <c r="B8" s="129" t="s">
        <v>116</v>
      </c>
    </row>
    <row r="9" spans="2:2">
      <c r="B9" s="132" t="s">
        <v>117</v>
      </c>
    </row>
    <row r="10" spans="2:2">
      <c r="B10" s="134" t="s">
        <v>141</v>
      </c>
    </row>
    <row r="11" spans="2:2" ht="52" customHeight="1">
      <c r="B11" s="115" t="s">
        <v>142</v>
      </c>
    </row>
    <row r="12" spans="2:2" ht="52">
      <c r="B12" s="131" t="s">
        <v>118</v>
      </c>
    </row>
    <row r="13" spans="2:2" ht="99" customHeight="1">
      <c r="B13" s="131" t="s">
        <v>119</v>
      </c>
    </row>
    <row r="14" spans="2:2">
      <c r="B14" s="132"/>
    </row>
    <row r="15" spans="2:2">
      <c r="B15" s="129" t="s">
        <v>120</v>
      </c>
    </row>
    <row r="16" spans="2:2" ht="108.75" customHeight="1">
      <c r="B16" s="131" t="s">
        <v>121</v>
      </c>
    </row>
    <row r="17" spans="2:3">
      <c r="B17" s="132"/>
    </row>
    <row r="18" spans="2:3">
      <c r="B18" s="132" t="s">
        <v>134</v>
      </c>
      <c r="C18" s="133"/>
    </row>
    <row r="19" spans="2:3">
      <c r="B19" s="132" t="s">
        <v>135</v>
      </c>
      <c r="C19" s="133"/>
    </row>
    <row r="20" spans="2:3">
      <c r="B20" s="134" t="s">
        <v>122</v>
      </c>
      <c r="C20" s="133"/>
    </row>
    <row r="21" spans="2:3">
      <c r="B21" s="134" t="s">
        <v>123</v>
      </c>
      <c r="C21" s="133"/>
    </row>
    <row r="22" spans="2:3">
      <c r="B22" s="132" t="s">
        <v>136</v>
      </c>
      <c r="C22" s="133"/>
    </row>
    <row r="23" spans="2:3">
      <c r="B23" s="132" t="s">
        <v>137</v>
      </c>
      <c r="C23" s="133"/>
    </row>
    <row r="24" spans="2:3">
      <c r="B24" s="132" t="s">
        <v>124</v>
      </c>
    </row>
    <row r="25" spans="2:3">
      <c r="B25" s="132"/>
    </row>
    <row r="26" spans="2:3" ht="44" customHeight="1">
      <c r="B26" s="131" t="s">
        <v>125</v>
      </c>
    </row>
    <row r="27" spans="2:3">
      <c r="B27" s="132"/>
    </row>
    <row r="28" spans="2:3">
      <c r="B28" s="129" t="s">
        <v>126</v>
      </c>
    </row>
    <row r="29" spans="2:3">
      <c r="B29" s="134" t="s">
        <v>138</v>
      </c>
    </row>
    <row r="30" spans="2:3">
      <c r="B30" s="134" t="s">
        <v>139</v>
      </c>
    </row>
    <row r="31" spans="2:3" ht="26">
      <c r="B31" s="115" t="s">
        <v>140</v>
      </c>
    </row>
    <row r="32" spans="2:3">
      <c r="B32" s="132"/>
    </row>
    <row r="33" spans="2:2">
      <c r="B33" s="135" t="s">
        <v>127</v>
      </c>
    </row>
    <row r="34" spans="2:2">
      <c r="B34" s="132" t="s">
        <v>128</v>
      </c>
    </row>
    <row r="35" spans="2:2" ht="97" customHeight="1">
      <c r="B35" s="126" t="s">
        <v>143</v>
      </c>
    </row>
    <row r="36" spans="2:2">
      <c r="B36" s="132"/>
    </row>
    <row r="37" spans="2:2">
      <c r="B37" s="132" t="s">
        <v>129</v>
      </c>
    </row>
    <row r="38" spans="2:2" ht="84" customHeight="1">
      <c r="B38" s="131" t="s">
        <v>130</v>
      </c>
    </row>
    <row r="39" spans="2:2">
      <c r="B39" s="132"/>
    </row>
    <row r="40" spans="2:2" ht="57" customHeight="1">
      <c r="B40" s="131" t="s">
        <v>131</v>
      </c>
    </row>
    <row r="41" spans="2:2">
      <c r="B41" s="132"/>
    </row>
    <row r="42" spans="2:2">
      <c r="B42" s="129" t="s">
        <v>132</v>
      </c>
    </row>
    <row r="43" spans="2:2" ht="104">
      <c r="B43" s="131" t="s">
        <v>133</v>
      </c>
    </row>
    <row r="44" spans="2:2" hidden="1"/>
  </sheetData>
  <sheetProtection password="AC59" sheet="1" objects="1" scenarios="1" selectLockedCells="1"/>
  <hyperlinks>
    <hyperlink ref="B6" r:id="rId1"/>
  </hyperlinks>
  <pageMargins left="0.78740157480314965" right="0.70866141732283472" top="0.6692913385826772" bottom="0.74803149606299213" header="0.31496062992125984" footer="0.31496062992125984"/>
  <pageSetup paperSize="9" orientation="portrait"/>
  <headerFooter>
    <oddHeader>&amp;L&amp;F</oddHeader>
    <oddFooter>&amp;L&amp;A&amp;CPagina &amp;P van &amp;N&amp;R&amp;D</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B62"/>
  <sheetViews>
    <sheetView showRowColHeaders="0" workbookViewId="0">
      <selection activeCell="Q9" sqref="Q9:Z9"/>
    </sheetView>
  </sheetViews>
  <sheetFormatPr baseColWidth="10" defaultColWidth="0" defaultRowHeight="13" zeroHeight="1" x14ac:dyDescent="0"/>
  <cols>
    <col min="1" max="2" width="2.6640625" style="60" customWidth="1"/>
    <col min="3" max="3" width="17.83203125" style="60" customWidth="1"/>
    <col min="4" max="4" width="13.1640625" style="60" customWidth="1"/>
    <col min="5" max="5" width="2.6640625" style="60" customWidth="1"/>
    <col min="6" max="6" width="9.1640625" style="60" customWidth="1"/>
    <col min="7" max="7" width="2.6640625" style="60" customWidth="1"/>
    <col min="8" max="8" width="9.1640625" style="60" customWidth="1"/>
    <col min="9" max="11" width="2.6640625" style="60" customWidth="1"/>
    <col min="12" max="12" width="9.1640625" style="60" customWidth="1"/>
    <col min="13" max="13" width="2.6640625" style="60" customWidth="1"/>
    <col min="14" max="14" width="9.1640625" style="60" customWidth="1"/>
    <col min="15" max="15" width="2.6640625" style="60" customWidth="1"/>
    <col min="16" max="27" width="9.1640625" style="60" customWidth="1"/>
    <col min="28" max="28" width="2.6640625" style="60" customWidth="1"/>
    <col min="29" max="32" width="9.1640625" style="60" hidden="1" customWidth="1"/>
    <col min="33" max="16384" width="9.1640625" style="60" hidden="1"/>
  </cols>
  <sheetData>
    <row r="1" spans="1:28">
      <c r="A1" s="77"/>
      <c r="B1" s="78"/>
      <c r="C1" s="78"/>
      <c r="D1" s="78"/>
      <c r="E1" s="78"/>
      <c r="F1" s="78"/>
      <c r="G1" s="78"/>
      <c r="H1" s="78"/>
      <c r="I1" s="78"/>
      <c r="J1" s="78"/>
      <c r="K1" s="78"/>
      <c r="L1" s="78"/>
      <c r="M1" s="78"/>
      <c r="N1" s="78"/>
      <c r="O1" s="78"/>
      <c r="P1" s="78"/>
      <c r="Q1" s="78"/>
      <c r="R1" s="78"/>
      <c r="S1" s="78"/>
      <c r="T1" s="78"/>
      <c r="U1" s="78"/>
      <c r="V1" s="78"/>
      <c r="W1" s="78"/>
      <c r="X1" s="78"/>
      <c r="Y1" s="78"/>
      <c r="Z1" s="78"/>
      <c r="AA1" s="78"/>
      <c r="AB1" s="79"/>
    </row>
    <row r="2" spans="1:28">
      <c r="A2" s="80"/>
      <c r="B2" s="108"/>
      <c r="C2" s="109"/>
      <c r="D2" s="109"/>
      <c r="E2" s="109"/>
      <c r="F2" s="109"/>
      <c r="G2" s="109"/>
      <c r="H2" s="109"/>
      <c r="I2" s="109"/>
      <c r="J2" s="109"/>
      <c r="K2" s="109"/>
      <c r="L2" s="109"/>
      <c r="M2" s="109"/>
      <c r="N2" s="109"/>
      <c r="O2" s="109"/>
      <c r="P2" s="109"/>
      <c r="Q2" s="109"/>
      <c r="R2" s="109"/>
      <c r="S2" s="109"/>
      <c r="T2" s="109"/>
      <c r="U2" s="109"/>
      <c r="V2" s="109"/>
      <c r="W2" s="109"/>
      <c r="X2" s="109"/>
      <c r="Y2" s="109"/>
      <c r="Z2" s="109"/>
      <c r="AA2" s="110"/>
      <c r="AB2" s="71"/>
    </row>
    <row r="3" spans="1:28">
      <c r="A3" s="80"/>
      <c r="B3" s="111"/>
      <c r="C3" s="164" t="s">
        <v>162</v>
      </c>
      <c r="D3" s="113"/>
      <c r="E3" s="113"/>
      <c r="F3" s="113"/>
      <c r="G3" s="113"/>
      <c r="H3" s="113"/>
      <c r="I3" s="113"/>
      <c r="J3" s="113"/>
      <c r="K3" s="113"/>
      <c r="L3" s="113"/>
      <c r="M3" s="113"/>
      <c r="N3" s="113"/>
      <c r="O3" s="113"/>
      <c r="P3" s="113"/>
      <c r="Q3" s="113"/>
      <c r="R3" s="113"/>
      <c r="S3" s="113"/>
      <c r="T3" s="113"/>
      <c r="U3" s="113"/>
      <c r="V3" s="113"/>
      <c r="W3" s="113"/>
      <c r="X3" s="113"/>
      <c r="Y3" s="113"/>
      <c r="Z3" s="113"/>
      <c r="AA3" s="114"/>
      <c r="AB3" s="71"/>
    </row>
    <row r="4" spans="1:28" ht="5" customHeight="1">
      <c r="A4" s="80"/>
      <c r="B4" s="111"/>
      <c r="C4" s="112"/>
      <c r="D4" s="113"/>
      <c r="E4" s="113"/>
      <c r="F4" s="113"/>
      <c r="G4" s="113"/>
      <c r="H4" s="113"/>
      <c r="I4" s="113"/>
      <c r="J4" s="113"/>
      <c r="K4" s="113"/>
      <c r="L4" s="113"/>
      <c r="M4" s="113"/>
      <c r="N4" s="113"/>
      <c r="O4" s="113"/>
      <c r="P4" s="113"/>
      <c r="Q4" s="113"/>
      <c r="R4" s="113"/>
      <c r="S4" s="113"/>
      <c r="T4" s="113"/>
      <c r="U4" s="113"/>
      <c r="V4" s="113"/>
      <c r="W4" s="113"/>
      <c r="X4" s="113"/>
      <c r="Y4" s="113"/>
      <c r="Z4" s="113"/>
      <c r="AA4" s="114"/>
      <c r="AB4" s="71"/>
    </row>
    <row r="5" spans="1:28" ht="70" customHeight="1">
      <c r="A5" s="80"/>
      <c r="B5" s="111"/>
      <c r="C5" s="174" t="s">
        <v>167</v>
      </c>
      <c r="D5" s="175"/>
      <c r="E5" s="175"/>
      <c r="F5" s="175"/>
      <c r="G5" s="175"/>
      <c r="H5" s="175"/>
      <c r="I5" s="175"/>
      <c r="J5" s="175"/>
      <c r="K5" s="175"/>
      <c r="L5" s="175"/>
      <c r="M5" s="175"/>
      <c r="N5" s="175"/>
      <c r="O5" s="175"/>
      <c r="P5" s="175"/>
      <c r="Q5" s="175"/>
      <c r="R5" s="175"/>
      <c r="S5" s="175"/>
      <c r="T5" s="175"/>
      <c r="U5" s="175"/>
      <c r="V5" s="175"/>
      <c r="W5" s="175"/>
      <c r="X5" s="175"/>
      <c r="Y5" s="113"/>
      <c r="Z5" s="113"/>
      <c r="AA5" s="114"/>
      <c r="AB5" s="71"/>
    </row>
    <row r="6" spans="1:28">
      <c r="A6" s="80"/>
      <c r="B6" s="116"/>
      <c r="C6" s="117"/>
      <c r="D6" s="117"/>
      <c r="E6" s="117"/>
      <c r="F6" s="117"/>
      <c r="G6" s="117"/>
      <c r="H6" s="117"/>
      <c r="I6" s="117"/>
      <c r="J6" s="117"/>
      <c r="K6" s="117"/>
      <c r="L6" s="117"/>
      <c r="M6" s="117"/>
      <c r="N6" s="117"/>
      <c r="O6" s="117"/>
      <c r="P6" s="117"/>
      <c r="Q6" s="117"/>
      <c r="R6" s="117"/>
      <c r="S6" s="117"/>
      <c r="T6" s="117"/>
      <c r="U6" s="117"/>
      <c r="V6" s="117"/>
      <c r="W6" s="117"/>
      <c r="X6" s="117"/>
      <c r="Y6" s="117"/>
      <c r="Z6" s="117"/>
      <c r="AA6" s="118"/>
      <c r="AB6" s="71"/>
    </row>
    <row r="7" spans="1:28">
      <c r="A7" s="80"/>
      <c r="B7" s="59"/>
      <c r="C7" s="59"/>
      <c r="D7" s="59"/>
      <c r="E7" s="59"/>
      <c r="F7" s="59"/>
      <c r="G7" s="59"/>
      <c r="H7" s="59"/>
      <c r="I7" s="59"/>
      <c r="J7" s="59"/>
      <c r="K7" s="59"/>
      <c r="L7" s="59"/>
      <c r="M7" s="59"/>
      <c r="N7" s="59"/>
      <c r="O7" s="59"/>
      <c r="P7" s="59"/>
      <c r="Q7" s="59"/>
      <c r="R7" s="59"/>
      <c r="S7" s="59"/>
      <c r="T7" s="59"/>
      <c r="U7" s="59"/>
      <c r="V7" s="59"/>
      <c r="W7" s="59"/>
      <c r="X7" s="59"/>
      <c r="Y7" s="59"/>
      <c r="Z7" s="59"/>
      <c r="AA7" s="59"/>
      <c r="AB7" s="71"/>
    </row>
    <row r="8" spans="1:28">
      <c r="A8" s="80"/>
      <c r="B8" s="77"/>
      <c r="C8" s="78"/>
      <c r="D8" s="78"/>
      <c r="E8" s="78"/>
      <c r="F8" s="78"/>
      <c r="G8" s="78"/>
      <c r="H8" s="78"/>
      <c r="I8" s="78"/>
      <c r="J8" s="78"/>
      <c r="K8" s="78"/>
      <c r="L8" s="78"/>
      <c r="M8" s="78"/>
      <c r="N8" s="78"/>
      <c r="O8" s="78"/>
      <c r="P8" s="78"/>
      <c r="Q8" s="78"/>
      <c r="R8" s="78"/>
      <c r="S8" s="78"/>
      <c r="T8" s="78"/>
      <c r="U8" s="78"/>
      <c r="V8" s="78"/>
      <c r="W8" s="78"/>
      <c r="X8" s="78"/>
      <c r="Y8" s="78"/>
      <c r="Z8" s="78"/>
      <c r="AA8" s="90"/>
      <c r="AB8" s="71"/>
    </row>
    <row r="9" spans="1:28">
      <c r="A9" s="80"/>
      <c r="B9" s="80"/>
      <c r="C9" s="163" t="s">
        <v>77</v>
      </c>
      <c r="D9" s="59"/>
      <c r="E9" s="59"/>
      <c r="F9" s="59"/>
      <c r="G9" s="59"/>
      <c r="H9" s="59"/>
      <c r="I9" s="59"/>
      <c r="J9" s="59"/>
      <c r="K9" s="59"/>
      <c r="L9" s="59"/>
      <c r="M9" s="59"/>
      <c r="N9" s="59"/>
      <c r="O9" s="59"/>
      <c r="P9" s="59"/>
      <c r="Q9" s="166" t="s">
        <v>149</v>
      </c>
      <c r="R9" s="167"/>
      <c r="S9" s="167"/>
      <c r="T9" s="167"/>
      <c r="U9" s="167"/>
      <c r="V9" s="167"/>
      <c r="W9" s="167"/>
      <c r="X9" s="167"/>
      <c r="Y9" s="167"/>
      <c r="Z9" s="168"/>
      <c r="AA9" s="91"/>
      <c r="AB9" s="71"/>
    </row>
    <row r="10" spans="1:28" ht="5" customHeight="1">
      <c r="A10" s="80"/>
      <c r="B10" s="80"/>
      <c r="C10" s="63"/>
      <c r="D10" s="59"/>
      <c r="E10" s="59"/>
      <c r="F10" s="59"/>
      <c r="G10" s="59"/>
      <c r="H10" s="59"/>
      <c r="I10" s="59"/>
      <c r="J10" s="59"/>
      <c r="K10" s="59"/>
      <c r="L10" s="59"/>
      <c r="M10" s="59"/>
      <c r="N10" s="59"/>
      <c r="O10" s="59"/>
      <c r="P10" s="59"/>
      <c r="Q10" s="59"/>
      <c r="R10" s="59"/>
      <c r="S10" s="59"/>
      <c r="T10" s="59"/>
      <c r="U10" s="59"/>
      <c r="V10" s="59"/>
      <c r="W10" s="59"/>
      <c r="X10" s="59"/>
      <c r="Y10" s="95"/>
      <c r="Z10" s="59"/>
      <c r="AA10" s="91"/>
      <c r="AB10" s="71"/>
    </row>
    <row r="11" spans="1:28">
      <c r="A11" s="80"/>
      <c r="B11" s="80"/>
      <c r="C11" s="154" t="s">
        <v>78</v>
      </c>
      <c r="D11" s="59"/>
      <c r="E11" s="59"/>
      <c r="F11" s="59"/>
      <c r="G11" s="59"/>
      <c r="H11" s="59"/>
      <c r="I11" s="59"/>
      <c r="J11" s="59"/>
      <c r="K11" s="59"/>
      <c r="L11" s="59"/>
      <c r="M11" s="59"/>
      <c r="N11" s="59"/>
      <c r="O11" s="59"/>
      <c r="P11" s="59"/>
      <c r="Q11" s="59"/>
      <c r="R11" s="59"/>
      <c r="S11" s="59"/>
      <c r="T11" s="59"/>
      <c r="U11" s="59"/>
      <c r="V11" s="59"/>
      <c r="W11" s="59"/>
      <c r="X11" s="59"/>
      <c r="Y11" s="95"/>
      <c r="Z11" s="59"/>
      <c r="AA11" s="91"/>
      <c r="AB11" s="71"/>
    </row>
    <row r="12" spans="1:28" ht="5" customHeight="1">
      <c r="A12" s="80"/>
      <c r="B12" s="80"/>
      <c r="C12" s="63"/>
      <c r="D12" s="59"/>
      <c r="E12" s="59"/>
      <c r="F12" s="59"/>
      <c r="G12" s="59"/>
      <c r="H12" s="59"/>
      <c r="I12" s="59"/>
      <c r="J12" s="59"/>
      <c r="K12" s="59"/>
      <c r="L12" s="59"/>
      <c r="M12" s="59"/>
      <c r="N12" s="59"/>
      <c r="O12" s="59"/>
      <c r="P12" s="59"/>
      <c r="Q12" s="59"/>
      <c r="R12" s="59"/>
      <c r="S12" s="59"/>
      <c r="T12" s="59"/>
      <c r="U12" s="59"/>
      <c r="V12" s="59"/>
      <c r="W12" s="59"/>
      <c r="X12" s="59"/>
      <c r="Y12" s="95"/>
      <c r="Z12" s="59"/>
      <c r="AA12" s="91"/>
      <c r="AB12" s="71"/>
    </row>
    <row r="13" spans="1:28">
      <c r="A13" s="80"/>
      <c r="B13" s="80"/>
      <c r="C13" s="154" t="s">
        <v>97</v>
      </c>
      <c r="D13" s="59"/>
      <c r="E13" s="59"/>
      <c r="F13" s="59"/>
      <c r="G13" s="59"/>
      <c r="H13" s="59"/>
      <c r="I13" s="59"/>
      <c r="J13" s="59"/>
      <c r="K13" s="59"/>
      <c r="L13" s="59"/>
      <c r="M13" s="59"/>
      <c r="N13" s="59"/>
      <c r="O13" s="59"/>
      <c r="P13" s="59"/>
      <c r="Q13" s="59"/>
      <c r="R13" s="59"/>
      <c r="S13" s="59"/>
      <c r="T13" s="59"/>
      <c r="U13" s="59"/>
      <c r="V13" s="59"/>
      <c r="W13" s="59"/>
      <c r="X13" s="59"/>
      <c r="Y13" s="95"/>
      <c r="Z13" s="59"/>
      <c r="AA13" s="91"/>
      <c r="AB13" s="71"/>
    </row>
    <row r="14" spans="1:28" ht="5" customHeight="1">
      <c r="A14" s="80"/>
      <c r="B14" s="80"/>
      <c r="C14" s="63"/>
      <c r="D14" s="59"/>
      <c r="E14" s="59"/>
      <c r="F14" s="59"/>
      <c r="G14" s="59"/>
      <c r="H14" s="59"/>
      <c r="I14" s="59"/>
      <c r="J14" s="59"/>
      <c r="K14" s="59"/>
      <c r="L14" s="59"/>
      <c r="M14" s="59"/>
      <c r="N14" s="59"/>
      <c r="O14" s="59"/>
      <c r="P14" s="59"/>
      <c r="Q14" s="59"/>
      <c r="R14" s="59"/>
      <c r="S14" s="59"/>
      <c r="T14" s="59"/>
      <c r="U14" s="59"/>
      <c r="V14" s="59"/>
      <c r="W14" s="59"/>
      <c r="X14" s="59"/>
      <c r="Y14" s="95"/>
      <c r="Z14" s="59"/>
      <c r="AA14" s="91"/>
      <c r="AB14" s="71"/>
    </row>
    <row r="15" spans="1:28" ht="13.5" customHeight="1">
      <c r="A15" s="80"/>
      <c r="B15" s="80"/>
      <c r="C15" s="155" t="s">
        <v>105</v>
      </c>
      <c r="D15" s="59"/>
      <c r="E15" s="59"/>
      <c r="F15" s="59"/>
      <c r="G15" s="59"/>
      <c r="H15" s="59"/>
      <c r="I15" s="59"/>
      <c r="J15" s="59"/>
      <c r="K15" s="59"/>
      <c r="L15" s="59"/>
      <c r="M15" s="59"/>
      <c r="N15" s="59"/>
      <c r="O15" s="59"/>
      <c r="P15" s="59"/>
      <c r="Q15" s="59"/>
      <c r="R15" s="59"/>
      <c r="S15" s="59"/>
      <c r="T15" s="59"/>
      <c r="U15" s="59"/>
      <c r="V15" s="59"/>
      <c r="W15" s="59"/>
      <c r="X15" s="59"/>
      <c r="Y15" s="95"/>
      <c r="Z15" s="59"/>
      <c r="AA15" s="91"/>
      <c r="AB15" s="71"/>
    </row>
    <row r="16" spans="1:28" ht="5" customHeight="1">
      <c r="A16" s="80"/>
      <c r="B16" s="80"/>
      <c r="C16" s="63"/>
      <c r="D16" s="59"/>
      <c r="E16" s="59"/>
      <c r="F16" s="59"/>
      <c r="G16" s="59"/>
      <c r="H16" s="59"/>
      <c r="I16" s="59"/>
      <c r="J16" s="59"/>
      <c r="K16" s="59"/>
      <c r="L16" s="59"/>
      <c r="M16" s="59"/>
      <c r="N16" s="59"/>
      <c r="O16" s="59"/>
      <c r="P16" s="59"/>
      <c r="Q16" s="59"/>
      <c r="R16" s="59"/>
      <c r="S16" s="59"/>
      <c r="T16" s="59"/>
      <c r="U16" s="59"/>
      <c r="V16" s="59"/>
      <c r="W16" s="59"/>
      <c r="X16" s="59"/>
      <c r="Y16" s="95"/>
      <c r="Z16" s="59"/>
      <c r="AA16" s="91"/>
      <c r="AB16" s="71"/>
    </row>
    <row r="17" spans="1:28">
      <c r="A17" s="80"/>
      <c r="B17" s="80"/>
      <c r="C17" s="154" t="s">
        <v>103</v>
      </c>
      <c r="D17" s="59"/>
      <c r="E17" s="59"/>
      <c r="F17" s="59"/>
      <c r="G17" s="59"/>
      <c r="H17" s="59"/>
      <c r="I17" s="59"/>
      <c r="J17" s="59"/>
      <c r="K17" s="59"/>
      <c r="L17" s="59"/>
      <c r="M17" s="59"/>
      <c r="N17" s="59"/>
      <c r="O17" s="59"/>
      <c r="P17" s="59"/>
      <c r="Q17" s="59"/>
      <c r="R17" s="59"/>
      <c r="S17" s="59"/>
      <c r="T17" s="59"/>
      <c r="U17" s="59"/>
      <c r="V17" s="59"/>
      <c r="W17" s="59"/>
      <c r="X17" s="59"/>
      <c r="Y17" s="95"/>
      <c r="Z17" s="59"/>
      <c r="AA17" s="91"/>
      <c r="AB17" s="71"/>
    </row>
    <row r="18" spans="1:28" ht="5" customHeight="1">
      <c r="A18" s="80"/>
      <c r="B18" s="80"/>
      <c r="C18" s="82"/>
      <c r="D18" s="59"/>
      <c r="E18" s="59"/>
      <c r="F18" s="59"/>
      <c r="G18" s="59"/>
      <c r="H18" s="59"/>
      <c r="I18" s="59"/>
      <c r="J18" s="59"/>
      <c r="K18" s="59"/>
      <c r="L18" s="59"/>
      <c r="M18" s="59"/>
      <c r="N18" s="59"/>
      <c r="O18" s="59"/>
      <c r="P18" s="59"/>
      <c r="Q18" s="59"/>
      <c r="R18" s="59"/>
      <c r="S18" s="59"/>
      <c r="T18" s="59"/>
      <c r="U18" s="59"/>
      <c r="V18" s="59"/>
      <c r="W18" s="59"/>
      <c r="X18" s="59"/>
      <c r="Y18" s="95"/>
      <c r="Z18" s="59"/>
      <c r="AA18" s="91"/>
      <c r="AB18" s="71"/>
    </row>
    <row r="19" spans="1:28">
      <c r="A19" s="80"/>
      <c r="B19" s="80"/>
      <c r="C19" s="154" t="s">
        <v>104</v>
      </c>
      <c r="D19" s="59"/>
      <c r="E19" s="59"/>
      <c r="F19" s="59"/>
      <c r="G19" s="59"/>
      <c r="H19" s="59"/>
      <c r="I19" s="59"/>
      <c r="J19" s="59"/>
      <c r="K19" s="59"/>
      <c r="L19" s="59"/>
      <c r="M19" s="59"/>
      <c r="N19" s="59"/>
      <c r="O19" s="59"/>
      <c r="P19" s="59"/>
      <c r="Q19" s="59"/>
      <c r="R19" s="59"/>
      <c r="S19" s="59"/>
      <c r="T19" s="59"/>
      <c r="U19" s="59"/>
      <c r="V19" s="59"/>
      <c r="W19" s="59"/>
      <c r="X19" s="59"/>
      <c r="Y19" s="95"/>
      <c r="Z19" s="59"/>
      <c r="AA19" s="91"/>
      <c r="AB19" s="71"/>
    </row>
    <row r="20" spans="1:28">
      <c r="A20" s="80"/>
      <c r="B20" s="92"/>
      <c r="C20" s="93"/>
      <c r="D20" s="93"/>
      <c r="E20" s="93"/>
      <c r="F20" s="93"/>
      <c r="G20" s="93"/>
      <c r="H20" s="93"/>
      <c r="I20" s="93"/>
      <c r="J20" s="93"/>
      <c r="K20" s="93"/>
      <c r="L20" s="93"/>
      <c r="M20" s="93"/>
      <c r="N20" s="93"/>
      <c r="O20" s="93"/>
      <c r="P20" s="93"/>
      <c r="Q20" s="93"/>
      <c r="R20" s="93"/>
      <c r="S20" s="93"/>
      <c r="T20" s="93"/>
      <c r="U20" s="93"/>
      <c r="V20" s="93"/>
      <c r="W20" s="93"/>
      <c r="X20" s="93"/>
      <c r="Y20" s="93"/>
      <c r="Z20" s="93"/>
      <c r="AA20" s="94"/>
      <c r="AB20" s="71"/>
    </row>
    <row r="21" spans="1:28">
      <c r="A21" s="80"/>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71"/>
    </row>
    <row r="22" spans="1:28">
      <c r="A22" s="80"/>
      <c r="B22" s="67"/>
      <c r="C22" s="68"/>
      <c r="D22" s="68"/>
      <c r="E22" s="68"/>
      <c r="F22" s="68"/>
      <c r="G22" s="68"/>
      <c r="H22" s="68"/>
      <c r="I22" s="69"/>
      <c r="J22" s="59"/>
      <c r="K22" s="67"/>
      <c r="L22" s="68"/>
      <c r="M22" s="68"/>
      <c r="N22" s="68"/>
      <c r="O22" s="68"/>
      <c r="P22" s="68"/>
      <c r="Q22" s="68"/>
      <c r="R22" s="68"/>
      <c r="S22" s="68"/>
      <c r="T22" s="68"/>
      <c r="U22" s="68"/>
      <c r="V22" s="68"/>
      <c r="W22" s="68"/>
      <c r="X22" s="68"/>
      <c r="Y22" s="68"/>
      <c r="Z22" s="68"/>
      <c r="AA22" s="69"/>
      <c r="AB22" s="71"/>
    </row>
    <row r="23" spans="1:28">
      <c r="A23" s="80"/>
      <c r="B23" s="70"/>
      <c r="C23" s="156" t="s">
        <v>102</v>
      </c>
      <c r="D23" s="59"/>
      <c r="E23" s="59"/>
      <c r="F23" s="59"/>
      <c r="G23" s="59"/>
      <c r="H23" s="122" t="s">
        <v>98</v>
      </c>
      <c r="I23" s="71"/>
      <c r="J23" s="59"/>
      <c r="K23" s="70"/>
      <c r="L23" s="156" t="s">
        <v>164</v>
      </c>
      <c r="M23" s="59"/>
      <c r="N23" s="59"/>
      <c r="O23" s="59"/>
      <c r="P23" s="59"/>
      <c r="Q23" s="160" t="s">
        <v>161</v>
      </c>
      <c r="R23" s="59"/>
      <c r="S23" s="59"/>
      <c r="T23" s="59"/>
      <c r="U23" s="59"/>
      <c r="V23" s="165" t="s">
        <v>145</v>
      </c>
      <c r="W23" s="165"/>
      <c r="X23" s="165"/>
      <c r="Y23" s="165"/>
      <c r="Z23" s="165"/>
      <c r="AA23" s="71"/>
      <c r="AB23" s="71"/>
    </row>
    <row r="24" spans="1:28" ht="13.5" customHeight="1" thickBot="1">
      <c r="A24" s="80"/>
      <c r="B24" s="70"/>
      <c r="C24" s="59"/>
      <c r="D24" s="59"/>
      <c r="E24" s="59"/>
      <c r="F24" s="59"/>
      <c r="G24" s="59"/>
      <c r="H24" s="59"/>
      <c r="I24" s="71"/>
      <c r="J24" s="59"/>
      <c r="K24" s="70"/>
      <c r="L24" s="59"/>
      <c r="M24" s="59"/>
      <c r="N24" s="59"/>
      <c r="O24" s="59"/>
      <c r="P24" s="59"/>
      <c r="Q24" s="59"/>
      <c r="R24" s="59"/>
      <c r="S24" s="59"/>
      <c r="T24" s="59"/>
      <c r="U24" s="59"/>
      <c r="V24" s="165"/>
      <c r="W24" s="165"/>
      <c r="X24" s="165"/>
      <c r="Y24" s="165"/>
      <c r="Z24" s="165"/>
      <c r="AA24" s="71"/>
      <c r="AB24" s="71"/>
    </row>
    <row r="25" spans="1:28" ht="15" customHeight="1" thickBot="1">
      <c r="A25" s="80"/>
      <c r="B25" s="70"/>
      <c r="C25" s="155" t="s">
        <v>0</v>
      </c>
      <c r="D25" s="72"/>
      <c r="E25" s="176">
        <v>0</v>
      </c>
      <c r="F25" s="177"/>
      <c r="G25" s="81" t="s">
        <v>71</v>
      </c>
      <c r="H25" s="59"/>
      <c r="I25" s="71"/>
      <c r="J25" s="59"/>
      <c r="K25" s="124"/>
      <c r="L25" s="157" t="s">
        <v>106</v>
      </c>
      <c r="M25" s="59"/>
      <c r="N25" s="59"/>
      <c r="O25" s="59"/>
      <c r="P25" s="59"/>
      <c r="Q25" s="59"/>
      <c r="R25" s="59"/>
      <c r="S25" s="59"/>
      <c r="T25" s="59"/>
      <c r="U25" s="128" t="s">
        <v>112</v>
      </c>
      <c r="V25" s="127" t="s">
        <v>147</v>
      </c>
      <c r="W25" s="159" t="str">
        <f>" transactiekosten (o.b.v. "&amp;Berekeningen!L13&amp;" uit het rapport)."</f>
        <v xml:space="preserve"> transactiekosten (o.b.v. Tabel 6 uit het rapport).</v>
      </c>
      <c r="X25" s="59"/>
      <c r="Y25" s="59"/>
      <c r="Z25" s="59"/>
      <c r="AA25" s="71"/>
      <c r="AB25" s="71"/>
    </row>
    <row r="26" spans="1:28" ht="5" customHeight="1" thickBot="1">
      <c r="A26" s="80"/>
      <c r="B26" s="70"/>
      <c r="C26" s="59"/>
      <c r="D26" s="72"/>
      <c r="E26" s="59"/>
      <c r="F26" s="59"/>
      <c r="G26" s="59"/>
      <c r="H26" s="59"/>
      <c r="I26" s="71"/>
      <c r="J26" s="59"/>
      <c r="K26" s="70"/>
      <c r="L26" s="59"/>
      <c r="M26" s="59"/>
      <c r="N26" s="59"/>
      <c r="O26" s="59"/>
      <c r="P26" s="59"/>
      <c r="Q26" s="59"/>
      <c r="R26" s="59"/>
      <c r="S26" s="59"/>
      <c r="T26" s="59"/>
      <c r="U26" s="59"/>
      <c r="V26" s="59"/>
      <c r="W26" s="59"/>
      <c r="X26" s="59"/>
      <c r="Y26" s="59"/>
      <c r="Z26" s="59"/>
      <c r="AA26" s="71"/>
      <c r="AB26" s="71"/>
    </row>
    <row r="27" spans="1:28" ht="15" customHeight="1" thickBot="1">
      <c r="A27" s="80"/>
      <c r="B27" s="70"/>
      <c r="C27" s="157" t="s">
        <v>1</v>
      </c>
      <c r="D27" s="72"/>
      <c r="E27" s="176">
        <v>0</v>
      </c>
      <c r="F27" s="177"/>
      <c r="G27" s="81" t="s">
        <v>71</v>
      </c>
      <c r="H27" s="59"/>
      <c r="I27" s="71"/>
      <c r="J27" s="59"/>
      <c r="K27" s="70"/>
      <c r="L27" s="157" t="s">
        <v>146</v>
      </c>
      <c r="M27" s="59"/>
      <c r="N27" s="59"/>
      <c r="O27" s="59"/>
      <c r="P27" s="59"/>
      <c r="Q27" s="59"/>
      <c r="R27" s="59"/>
      <c r="S27" s="59"/>
      <c r="T27" s="59"/>
      <c r="U27" s="128" t="s">
        <v>112</v>
      </c>
      <c r="V27" s="127" t="s">
        <v>110</v>
      </c>
      <c r="W27" s="153" t="s">
        <v>111</v>
      </c>
      <c r="X27" s="59"/>
      <c r="Y27" s="59"/>
      <c r="Z27" s="59"/>
      <c r="AA27" s="71"/>
      <c r="AB27" s="71"/>
    </row>
    <row r="28" spans="1:28" ht="5" customHeight="1">
      <c r="A28" s="80"/>
      <c r="B28" s="70"/>
      <c r="C28" s="59"/>
      <c r="D28" s="72"/>
      <c r="E28" s="59"/>
      <c r="F28" s="59"/>
      <c r="G28" s="59"/>
      <c r="H28" s="59"/>
      <c r="I28" s="71"/>
      <c r="J28" s="59"/>
      <c r="K28" s="70"/>
      <c r="L28" s="59"/>
      <c r="M28" s="59"/>
      <c r="N28" s="59"/>
      <c r="O28" s="59"/>
      <c r="P28" s="59"/>
      <c r="Q28" s="59"/>
      <c r="R28" s="59"/>
      <c r="S28" s="59"/>
      <c r="T28" s="59"/>
      <c r="U28" s="59"/>
      <c r="V28" s="59"/>
      <c r="W28" s="59"/>
      <c r="X28" s="59"/>
      <c r="Y28" s="59"/>
      <c r="Z28" s="59"/>
      <c r="AA28" s="71"/>
      <c r="AB28" s="71"/>
    </row>
    <row r="29" spans="1:28" ht="15" customHeight="1">
      <c r="A29" s="80"/>
      <c r="B29" s="70"/>
      <c r="C29" s="154" t="str">
        <f>Berekeningen!B20</f>
        <v>Gemiddeld vermogen 2012-2013</v>
      </c>
      <c r="D29" s="72"/>
      <c r="E29" s="178">
        <f>Berekeningen!E20</f>
        <v>0</v>
      </c>
      <c r="F29" s="179"/>
      <c r="G29" s="81" t="s">
        <v>71</v>
      </c>
      <c r="H29" s="59"/>
      <c r="I29" s="71"/>
      <c r="J29" s="59"/>
      <c r="K29" s="125"/>
      <c r="L29" s="157" t="s">
        <v>107</v>
      </c>
      <c r="M29" s="59"/>
      <c r="N29" s="59"/>
      <c r="O29" s="59"/>
      <c r="P29" s="59"/>
      <c r="Q29" s="59"/>
      <c r="R29" s="59"/>
      <c r="S29" s="59"/>
      <c r="T29" s="59"/>
      <c r="U29" s="59"/>
      <c r="V29" s="59"/>
      <c r="W29" s="59"/>
      <c r="X29" s="59"/>
      <c r="Y29" s="59"/>
      <c r="Z29" s="59"/>
      <c r="AA29" s="71"/>
      <c r="AB29" s="71"/>
    </row>
    <row r="30" spans="1:28" ht="5" customHeight="1">
      <c r="A30" s="80"/>
      <c r="B30" s="70"/>
      <c r="C30" s="59"/>
      <c r="D30" s="72"/>
      <c r="E30" s="59"/>
      <c r="F30" s="59"/>
      <c r="G30" s="59"/>
      <c r="H30" s="59"/>
      <c r="I30" s="71"/>
      <c r="J30" s="59"/>
      <c r="K30" s="70"/>
      <c r="L30" s="59"/>
      <c r="M30" s="59"/>
      <c r="N30" s="59"/>
      <c r="O30" s="59"/>
      <c r="P30" s="59"/>
      <c r="Q30" s="59"/>
      <c r="R30" s="59"/>
      <c r="S30" s="59"/>
      <c r="T30" s="59"/>
      <c r="U30" s="59"/>
      <c r="V30" s="59"/>
      <c r="W30" s="59"/>
      <c r="X30" s="59"/>
      <c r="Y30" s="59"/>
      <c r="Z30" s="59"/>
      <c r="AA30" s="71"/>
      <c r="AB30" s="71"/>
    </row>
    <row r="31" spans="1:28" ht="15" customHeight="1">
      <c r="A31" s="80"/>
      <c r="B31" s="70"/>
      <c r="C31" s="158" t="s">
        <v>100</v>
      </c>
      <c r="D31" s="123"/>
      <c r="E31" s="180" t="str">
        <f>Berekeningen!F24</f>
        <v>€ 0-10 mln</v>
      </c>
      <c r="F31" s="181"/>
      <c r="G31" s="182"/>
      <c r="H31" s="123"/>
      <c r="I31" s="71"/>
      <c r="J31" s="59"/>
      <c r="K31" s="70"/>
      <c r="L31" s="169" t="s">
        <v>160</v>
      </c>
      <c r="M31" s="169"/>
      <c r="N31" s="169"/>
      <c r="O31" s="169"/>
      <c r="P31" s="169"/>
      <c r="Q31" s="169"/>
      <c r="R31" s="169"/>
      <c r="S31" s="169"/>
      <c r="T31" s="169"/>
      <c r="U31" s="169"/>
      <c r="V31" s="169"/>
      <c r="W31" s="59"/>
      <c r="X31" s="59"/>
      <c r="Y31" s="59"/>
      <c r="Z31" s="59"/>
      <c r="AA31" s="71"/>
      <c r="AB31" s="71"/>
    </row>
    <row r="32" spans="1:28">
      <c r="A32" s="80"/>
      <c r="B32" s="73"/>
      <c r="C32" s="84"/>
      <c r="D32" s="85"/>
      <c r="E32" s="74"/>
      <c r="F32" s="86"/>
      <c r="G32" s="87"/>
      <c r="H32" s="74"/>
      <c r="I32" s="75"/>
      <c r="J32" s="59"/>
      <c r="K32" s="73"/>
      <c r="L32" s="74"/>
      <c r="M32" s="88"/>
      <c r="N32" s="89"/>
      <c r="O32" s="89"/>
      <c r="P32" s="74"/>
      <c r="Q32" s="74"/>
      <c r="R32" s="74"/>
      <c r="S32" s="74"/>
      <c r="T32" s="74"/>
      <c r="U32" s="74"/>
      <c r="V32" s="74"/>
      <c r="W32" s="74"/>
      <c r="X32" s="74"/>
      <c r="Y32" s="74"/>
      <c r="Z32" s="74"/>
      <c r="AA32" s="75"/>
      <c r="AB32" s="71"/>
    </row>
    <row r="33" spans="1:28">
      <c r="A33" s="80"/>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71"/>
    </row>
    <row r="34" spans="1:28">
      <c r="A34" s="80"/>
      <c r="B34" s="67"/>
      <c r="C34" s="68"/>
      <c r="D34" s="68"/>
      <c r="E34" s="68"/>
      <c r="F34" s="68"/>
      <c r="G34" s="68"/>
      <c r="H34" s="68"/>
      <c r="I34" s="69"/>
      <c r="J34" s="59"/>
      <c r="K34" s="67"/>
      <c r="L34" s="68"/>
      <c r="M34" s="68"/>
      <c r="N34" s="68"/>
      <c r="O34" s="68"/>
      <c r="P34" s="68"/>
      <c r="Q34" s="68"/>
      <c r="R34" s="68"/>
      <c r="S34" s="68"/>
      <c r="T34" s="68"/>
      <c r="U34" s="68"/>
      <c r="V34" s="68"/>
      <c r="W34" s="68"/>
      <c r="X34" s="68"/>
      <c r="Y34" s="68"/>
      <c r="Z34" s="68"/>
      <c r="AA34" s="69"/>
      <c r="AB34" s="71"/>
    </row>
    <row r="35" spans="1:28">
      <c r="A35" s="80"/>
      <c r="B35" s="70"/>
      <c r="C35" s="156" t="s">
        <v>108</v>
      </c>
      <c r="D35" s="59"/>
      <c r="E35" s="59"/>
      <c r="F35" s="121"/>
      <c r="G35" s="59"/>
      <c r="H35" s="137" t="s">
        <v>101</v>
      </c>
      <c r="I35" s="71"/>
      <c r="J35" s="59"/>
      <c r="K35" s="70"/>
      <c r="L35" s="140" t="s">
        <v>96</v>
      </c>
      <c r="M35" s="59"/>
      <c r="N35" s="140" t="s">
        <v>51</v>
      </c>
      <c r="O35" s="59"/>
      <c r="P35" s="173"/>
      <c r="Q35" s="173"/>
      <c r="R35" s="173"/>
      <c r="S35" s="173"/>
      <c r="T35" s="173"/>
      <c r="U35" s="173"/>
      <c r="V35" s="173"/>
      <c r="W35" s="173"/>
      <c r="X35" s="173"/>
      <c r="Y35" s="173"/>
      <c r="Z35" s="173"/>
      <c r="AA35" s="71"/>
      <c r="AB35" s="71"/>
    </row>
    <row r="36" spans="1:28" ht="15" customHeight="1">
      <c r="A36" s="80"/>
      <c r="B36" s="70"/>
      <c r="C36" s="72"/>
      <c r="D36" s="59"/>
      <c r="E36" s="59"/>
      <c r="F36" s="121"/>
      <c r="G36" s="139" t="s">
        <v>150</v>
      </c>
      <c r="H36" s="138" t="s">
        <v>71</v>
      </c>
      <c r="I36" s="71"/>
      <c r="J36" s="59"/>
      <c r="K36" s="70"/>
      <c r="L36" s="141" t="s">
        <v>24</v>
      </c>
      <c r="M36" s="59"/>
      <c r="N36" s="141" t="s">
        <v>24</v>
      </c>
      <c r="O36" s="59"/>
      <c r="P36" s="173"/>
      <c r="Q36" s="173"/>
      <c r="R36" s="173"/>
      <c r="S36" s="173"/>
      <c r="T36" s="173"/>
      <c r="U36" s="173"/>
      <c r="V36" s="173"/>
      <c r="W36" s="173"/>
      <c r="X36" s="173"/>
      <c r="Y36" s="173"/>
      <c r="Z36" s="173"/>
      <c r="AA36" s="71"/>
      <c r="AB36" s="71"/>
    </row>
    <row r="37" spans="1:28" ht="5" customHeight="1">
      <c r="A37" s="80"/>
      <c r="B37" s="70"/>
      <c r="C37" s="59"/>
      <c r="D37" s="59"/>
      <c r="E37" s="59"/>
      <c r="F37" s="59"/>
      <c r="G37" s="59"/>
      <c r="H37" s="59"/>
      <c r="I37" s="71"/>
      <c r="J37" s="59"/>
      <c r="K37" s="70"/>
      <c r="L37" s="59"/>
      <c r="M37" s="59"/>
      <c r="N37" s="59"/>
      <c r="O37" s="59"/>
      <c r="P37" s="173"/>
      <c r="Q37" s="173"/>
      <c r="R37" s="173"/>
      <c r="S37" s="173"/>
      <c r="T37" s="173"/>
      <c r="U37" s="173"/>
      <c r="V37" s="173"/>
      <c r="W37" s="173"/>
      <c r="X37" s="173"/>
      <c r="Y37" s="173"/>
      <c r="Z37" s="173"/>
      <c r="AA37" s="71"/>
      <c r="AB37" s="71"/>
    </row>
    <row r="38" spans="1:28" ht="15" customHeight="1">
      <c r="A38" s="80"/>
      <c r="B38" s="70"/>
      <c r="C38" s="59" t="s">
        <v>67</v>
      </c>
      <c r="D38" s="72"/>
      <c r="E38" s="183">
        <v>0</v>
      </c>
      <c r="F38" s="184"/>
      <c r="G38" s="59"/>
      <c r="H38" s="136">
        <v>0</v>
      </c>
      <c r="I38" s="71"/>
      <c r="J38" s="59"/>
      <c r="K38" s="70"/>
      <c r="L38" s="99">
        <f ca="1">Berekeningen!N31</f>
        <v>2.8999999999999998E-3</v>
      </c>
      <c r="M38" s="59"/>
      <c r="N38" s="99">
        <f>Berekeningen!L31</f>
        <v>0</v>
      </c>
      <c r="O38" s="59"/>
      <c r="P38" s="173"/>
      <c r="Q38" s="173"/>
      <c r="R38" s="173"/>
      <c r="S38" s="173"/>
      <c r="T38" s="173"/>
      <c r="U38" s="173"/>
      <c r="V38" s="173"/>
      <c r="W38" s="173"/>
      <c r="X38" s="173"/>
      <c r="Y38" s="173"/>
      <c r="Z38" s="173"/>
      <c r="AA38" s="71"/>
      <c r="AB38" s="71"/>
    </row>
    <row r="39" spans="1:28" ht="5" customHeight="1">
      <c r="A39" s="80"/>
      <c r="B39" s="70"/>
      <c r="C39" s="61"/>
      <c r="D39" s="72"/>
      <c r="E39" s="59"/>
      <c r="F39" s="59"/>
      <c r="G39" s="59"/>
      <c r="H39" s="59"/>
      <c r="I39" s="71"/>
      <c r="J39" s="59"/>
      <c r="K39" s="70"/>
      <c r="L39" s="63"/>
      <c r="M39" s="59"/>
      <c r="N39" s="63"/>
      <c r="O39" s="59"/>
      <c r="P39" s="173"/>
      <c r="Q39" s="173"/>
      <c r="R39" s="173"/>
      <c r="S39" s="173"/>
      <c r="T39" s="173"/>
      <c r="U39" s="173"/>
      <c r="V39" s="173"/>
      <c r="W39" s="173"/>
      <c r="X39" s="173"/>
      <c r="Y39" s="173"/>
      <c r="Z39" s="173"/>
      <c r="AA39" s="71"/>
      <c r="AB39" s="71"/>
    </row>
    <row r="40" spans="1:28" ht="15" customHeight="1">
      <c r="A40" s="80"/>
      <c r="B40" s="70"/>
      <c r="C40" s="61" t="s">
        <v>5</v>
      </c>
      <c r="D40" s="72"/>
      <c r="E40" s="183">
        <v>0</v>
      </c>
      <c r="F40" s="184"/>
      <c r="G40" s="59"/>
      <c r="H40" s="136">
        <v>0</v>
      </c>
      <c r="I40" s="71"/>
      <c r="J40" s="59"/>
      <c r="K40" s="70"/>
      <c r="L40" s="99">
        <f ca="1">Berekeningen!N32</f>
        <v>5.4000000000000003E-3</v>
      </c>
      <c r="M40" s="59"/>
      <c r="N40" s="99">
        <f>Berekeningen!L32</f>
        <v>0</v>
      </c>
      <c r="O40" s="59"/>
      <c r="P40" s="173"/>
      <c r="Q40" s="173"/>
      <c r="R40" s="173"/>
      <c r="S40" s="173"/>
      <c r="T40" s="173"/>
      <c r="U40" s="173"/>
      <c r="V40" s="173"/>
      <c r="W40" s="173"/>
      <c r="X40" s="173"/>
      <c r="Y40" s="173"/>
      <c r="Z40" s="173"/>
      <c r="AA40" s="71"/>
      <c r="AB40" s="71"/>
    </row>
    <row r="41" spans="1:28" ht="5" customHeight="1">
      <c r="A41" s="80"/>
      <c r="B41" s="70"/>
      <c r="C41" s="61"/>
      <c r="D41" s="72"/>
      <c r="E41" s="59"/>
      <c r="F41" s="59"/>
      <c r="G41" s="59"/>
      <c r="H41" s="59"/>
      <c r="I41" s="71"/>
      <c r="J41" s="59"/>
      <c r="K41" s="70"/>
      <c r="L41" s="63"/>
      <c r="M41" s="59"/>
      <c r="N41" s="63"/>
      <c r="O41" s="59"/>
      <c r="P41" s="173"/>
      <c r="Q41" s="173"/>
      <c r="R41" s="173"/>
      <c r="S41" s="173"/>
      <c r="T41" s="173"/>
      <c r="U41" s="173"/>
      <c r="V41" s="173"/>
      <c r="W41" s="173"/>
      <c r="X41" s="173"/>
      <c r="Y41" s="173"/>
      <c r="Z41" s="173"/>
      <c r="AA41" s="71"/>
      <c r="AB41" s="71"/>
    </row>
    <row r="42" spans="1:28" ht="15" customHeight="1">
      <c r="A42" s="80"/>
      <c r="B42" s="70"/>
      <c r="C42" s="59" t="s">
        <v>6</v>
      </c>
      <c r="D42" s="72"/>
      <c r="E42" s="183">
        <v>0</v>
      </c>
      <c r="F42" s="184"/>
      <c r="G42" s="59"/>
      <c r="H42" s="136">
        <v>0</v>
      </c>
      <c r="I42" s="71"/>
      <c r="J42" s="59"/>
      <c r="K42" s="70"/>
      <c r="L42" s="99">
        <f ca="1">Berekeningen!N33</f>
        <v>6.7000000000000002E-3</v>
      </c>
      <c r="M42" s="59"/>
      <c r="N42" s="99">
        <f>Berekeningen!L33</f>
        <v>0</v>
      </c>
      <c r="O42" s="59"/>
      <c r="P42" s="173"/>
      <c r="Q42" s="173"/>
      <c r="R42" s="173"/>
      <c r="S42" s="173"/>
      <c r="T42" s="173"/>
      <c r="U42" s="173"/>
      <c r="V42" s="173"/>
      <c r="W42" s="173"/>
      <c r="X42" s="173"/>
      <c r="Y42" s="173"/>
      <c r="Z42" s="173"/>
      <c r="AA42" s="71"/>
      <c r="AB42" s="71"/>
    </row>
    <row r="43" spans="1:28" ht="5" customHeight="1">
      <c r="A43" s="80"/>
      <c r="B43" s="70"/>
      <c r="C43" s="61"/>
      <c r="D43" s="72"/>
      <c r="E43" s="59"/>
      <c r="F43" s="59"/>
      <c r="G43" s="59"/>
      <c r="H43" s="59"/>
      <c r="I43" s="71"/>
      <c r="J43" s="59"/>
      <c r="K43" s="70"/>
      <c r="L43" s="63"/>
      <c r="M43" s="59"/>
      <c r="N43" s="63"/>
      <c r="O43" s="59"/>
      <c r="P43" s="173"/>
      <c r="Q43" s="173"/>
      <c r="R43" s="173"/>
      <c r="S43" s="173"/>
      <c r="T43" s="173"/>
      <c r="U43" s="173"/>
      <c r="V43" s="173"/>
      <c r="W43" s="173"/>
      <c r="X43" s="173"/>
      <c r="Y43" s="173"/>
      <c r="Z43" s="173"/>
      <c r="AA43" s="71"/>
      <c r="AB43" s="71"/>
    </row>
    <row r="44" spans="1:28" ht="15" customHeight="1">
      <c r="A44" s="80"/>
      <c r="B44" s="70"/>
      <c r="C44" s="59" t="s">
        <v>7</v>
      </c>
      <c r="D44" s="72"/>
      <c r="E44" s="183">
        <v>0</v>
      </c>
      <c r="F44" s="184"/>
      <c r="G44" s="59"/>
      <c r="H44" s="136">
        <v>0</v>
      </c>
      <c r="I44" s="71"/>
      <c r="J44" s="59"/>
      <c r="K44" s="70"/>
      <c r="L44" s="99">
        <f ca="1">Berekeningen!N34</f>
        <v>2.0799999999999999E-2</v>
      </c>
      <c r="M44" s="59"/>
      <c r="N44" s="99">
        <f>Berekeningen!L34</f>
        <v>0</v>
      </c>
      <c r="O44" s="59"/>
      <c r="P44" s="173"/>
      <c r="Q44" s="173"/>
      <c r="R44" s="173"/>
      <c r="S44" s="173"/>
      <c r="T44" s="173"/>
      <c r="U44" s="173"/>
      <c r="V44" s="173"/>
      <c r="W44" s="173"/>
      <c r="X44" s="173"/>
      <c r="Y44" s="173"/>
      <c r="Z44" s="173"/>
      <c r="AA44" s="71"/>
      <c r="AB44" s="71"/>
    </row>
    <row r="45" spans="1:28" ht="5" customHeight="1">
      <c r="A45" s="80"/>
      <c r="B45" s="70"/>
      <c r="C45" s="61"/>
      <c r="D45" s="72"/>
      <c r="E45" s="59"/>
      <c r="F45" s="59"/>
      <c r="G45" s="59"/>
      <c r="H45" s="59"/>
      <c r="I45" s="71"/>
      <c r="J45" s="59"/>
      <c r="K45" s="70"/>
      <c r="L45" s="63"/>
      <c r="M45" s="59"/>
      <c r="N45" s="63"/>
      <c r="O45" s="59"/>
      <c r="P45" s="173"/>
      <c r="Q45" s="173"/>
      <c r="R45" s="173"/>
      <c r="S45" s="173"/>
      <c r="T45" s="173"/>
      <c r="U45" s="173"/>
      <c r="V45" s="173"/>
      <c r="W45" s="173"/>
      <c r="X45" s="173"/>
      <c r="Y45" s="173"/>
      <c r="Z45" s="173"/>
      <c r="AA45" s="71"/>
      <c r="AB45" s="71"/>
    </row>
    <row r="46" spans="1:28" ht="15" customHeight="1">
      <c r="A46" s="80"/>
      <c r="B46" s="70"/>
      <c r="C46" s="101" t="s">
        <v>94</v>
      </c>
      <c r="D46" s="72"/>
      <c r="E46" s="183">
        <v>0</v>
      </c>
      <c r="F46" s="184"/>
      <c r="G46" s="59"/>
      <c r="H46" s="136">
        <v>0</v>
      </c>
      <c r="I46" s="71"/>
      <c r="J46" s="59"/>
      <c r="K46" s="70"/>
      <c r="L46" s="99">
        <f ca="1">Berekeningen!N35</f>
        <v>2.7900000000000001E-2</v>
      </c>
      <c r="M46" s="59"/>
      <c r="N46" s="99">
        <f>Berekeningen!L35</f>
        <v>0</v>
      </c>
      <c r="O46" s="59"/>
      <c r="P46" s="173"/>
      <c r="Q46" s="173"/>
      <c r="R46" s="173"/>
      <c r="S46" s="173"/>
      <c r="T46" s="173"/>
      <c r="U46" s="173"/>
      <c r="V46" s="173"/>
      <c r="W46" s="173"/>
      <c r="X46" s="173"/>
      <c r="Y46" s="173"/>
      <c r="Z46" s="173"/>
      <c r="AA46" s="71"/>
      <c r="AB46" s="71"/>
    </row>
    <row r="47" spans="1:28" ht="5" customHeight="1">
      <c r="A47" s="80"/>
      <c r="B47" s="70"/>
      <c r="C47" s="61"/>
      <c r="D47" s="72"/>
      <c r="E47" s="59"/>
      <c r="F47" s="59"/>
      <c r="G47" s="59"/>
      <c r="H47" s="59"/>
      <c r="I47" s="71"/>
      <c r="J47" s="59"/>
      <c r="K47" s="70"/>
      <c r="L47" s="63"/>
      <c r="M47" s="59"/>
      <c r="N47" s="63"/>
      <c r="O47" s="59"/>
      <c r="P47" s="173"/>
      <c r="Q47" s="173"/>
      <c r="R47" s="173"/>
      <c r="S47" s="173"/>
      <c r="T47" s="173"/>
      <c r="U47" s="173"/>
      <c r="V47" s="173"/>
      <c r="W47" s="173"/>
      <c r="X47" s="173"/>
      <c r="Y47" s="173"/>
      <c r="Z47" s="173"/>
      <c r="AA47" s="71"/>
      <c r="AB47" s="71"/>
    </row>
    <row r="48" spans="1:28" ht="15" customHeight="1">
      <c r="A48" s="80"/>
      <c r="B48" s="70"/>
      <c r="C48" s="61" t="s">
        <v>81</v>
      </c>
      <c r="D48" s="72"/>
      <c r="E48" s="183">
        <v>0</v>
      </c>
      <c r="F48" s="184"/>
      <c r="G48" s="59"/>
      <c r="H48" s="136">
        <v>0</v>
      </c>
      <c r="I48" s="71"/>
      <c r="J48" s="59"/>
      <c r="K48" s="70"/>
      <c r="L48" s="99">
        <f ca="1">Berekeningen!N36</f>
        <v>7.1999999999999998E-3</v>
      </c>
      <c r="M48" s="59"/>
      <c r="N48" s="99">
        <f>Berekeningen!L36</f>
        <v>0</v>
      </c>
      <c r="O48" s="59"/>
      <c r="P48" s="173"/>
      <c r="Q48" s="173"/>
      <c r="R48" s="173"/>
      <c r="S48" s="173"/>
      <c r="T48" s="173"/>
      <c r="U48" s="173"/>
      <c r="V48" s="173"/>
      <c r="W48" s="173"/>
      <c r="X48" s="173"/>
      <c r="Y48" s="173"/>
      <c r="Z48" s="173"/>
      <c r="AA48" s="71"/>
      <c r="AB48" s="71"/>
    </row>
    <row r="49" spans="1:28" ht="5" customHeight="1">
      <c r="A49" s="80"/>
      <c r="B49" s="70"/>
      <c r="C49" s="61"/>
      <c r="D49" s="72"/>
      <c r="E49" s="59"/>
      <c r="F49" s="59"/>
      <c r="G49" s="59"/>
      <c r="H49" s="59"/>
      <c r="I49" s="71"/>
      <c r="J49" s="59"/>
      <c r="K49" s="70"/>
      <c r="L49" s="63"/>
      <c r="M49" s="59"/>
      <c r="N49" s="63"/>
      <c r="O49" s="59"/>
      <c r="P49" s="173"/>
      <c r="Q49" s="173"/>
      <c r="R49" s="173"/>
      <c r="S49" s="173"/>
      <c r="T49" s="173"/>
      <c r="U49" s="173"/>
      <c r="V49" s="173"/>
      <c r="W49" s="173"/>
      <c r="X49" s="173"/>
      <c r="Y49" s="173"/>
      <c r="Z49" s="173"/>
      <c r="AA49" s="71"/>
      <c r="AB49" s="71"/>
    </row>
    <row r="50" spans="1:28">
      <c r="A50" s="80"/>
      <c r="B50" s="70"/>
      <c r="C50" s="150" t="s">
        <v>90</v>
      </c>
      <c r="D50" s="72"/>
      <c r="E50" s="59"/>
      <c r="F50" s="72"/>
      <c r="G50" s="59"/>
      <c r="H50" s="136">
        <v>0</v>
      </c>
      <c r="I50" s="71"/>
      <c r="J50" s="59"/>
      <c r="K50" s="70"/>
      <c r="L50" s="99">
        <f ca="1">Berekeningen!N37</f>
        <v>8.0000000000000004E-4</v>
      </c>
      <c r="M50" s="59"/>
      <c r="N50" s="99">
        <f>Berekeningen!L37</f>
        <v>0</v>
      </c>
      <c r="O50" s="59"/>
      <c r="P50" s="173"/>
      <c r="Q50" s="173"/>
      <c r="R50" s="173"/>
      <c r="S50" s="173"/>
      <c r="T50" s="173"/>
      <c r="U50" s="173"/>
      <c r="V50" s="173"/>
      <c r="W50" s="173"/>
      <c r="X50" s="173"/>
      <c r="Y50" s="173"/>
      <c r="Z50" s="173"/>
      <c r="AA50" s="71"/>
      <c r="AB50" s="71"/>
    </row>
    <row r="51" spans="1:28">
      <c r="A51" s="80"/>
      <c r="B51" s="70"/>
      <c r="C51" s="59"/>
      <c r="D51" s="72"/>
      <c r="E51" s="59"/>
      <c r="F51" s="59"/>
      <c r="G51" s="59"/>
      <c r="H51" s="59"/>
      <c r="I51" s="71"/>
      <c r="J51" s="59"/>
      <c r="K51" s="70"/>
      <c r="L51" s="59"/>
      <c r="M51" s="59"/>
      <c r="N51" s="59"/>
      <c r="O51" s="59"/>
      <c r="P51" s="173"/>
      <c r="Q51" s="173"/>
      <c r="R51" s="173"/>
      <c r="S51" s="173"/>
      <c r="T51" s="173"/>
      <c r="U51" s="173"/>
      <c r="V51" s="173"/>
      <c r="W51" s="173"/>
      <c r="X51" s="173"/>
      <c r="Y51" s="173"/>
      <c r="Z51" s="173"/>
      <c r="AA51" s="71"/>
      <c r="AB51" s="71"/>
    </row>
    <row r="52" spans="1:28" ht="15" customHeight="1">
      <c r="A52" s="80"/>
      <c r="B52" s="70"/>
      <c r="C52" s="61" t="s">
        <v>9</v>
      </c>
      <c r="D52" s="72"/>
      <c r="E52" s="185">
        <f>SUM(E38:F48)</f>
        <v>0</v>
      </c>
      <c r="F52" s="186"/>
      <c r="G52" s="59"/>
      <c r="H52" s="59"/>
      <c r="I52" s="71"/>
      <c r="J52" s="59"/>
      <c r="K52" s="70"/>
      <c r="L52" s="99">
        <f ca="1">Berekeningen!N40</f>
        <v>4.5999999999999999E-3</v>
      </c>
      <c r="M52" s="59"/>
      <c r="N52" s="99">
        <f>Berekeningen!L40</f>
        <v>0</v>
      </c>
      <c r="O52" s="59"/>
      <c r="P52" s="173"/>
      <c r="Q52" s="173"/>
      <c r="R52" s="173"/>
      <c r="S52" s="173"/>
      <c r="T52" s="173"/>
      <c r="U52" s="173"/>
      <c r="V52" s="173"/>
      <c r="W52" s="173"/>
      <c r="X52" s="173"/>
      <c r="Y52" s="173"/>
      <c r="Z52" s="173"/>
      <c r="AA52" s="71"/>
      <c r="AB52" s="71"/>
    </row>
    <row r="53" spans="1:28">
      <c r="A53" s="80"/>
      <c r="B53" s="73"/>
      <c r="C53" s="74"/>
      <c r="D53" s="74"/>
      <c r="E53" s="74"/>
      <c r="F53" s="74"/>
      <c r="G53" s="74"/>
      <c r="H53" s="74"/>
      <c r="I53" s="75"/>
      <c r="J53" s="59"/>
      <c r="K53" s="73"/>
      <c r="L53" s="74"/>
      <c r="M53" s="74"/>
      <c r="N53" s="74"/>
      <c r="O53" s="74"/>
      <c r="P53" s="74"/>
      <c r="Q53" s="74"/>
      <c r="R53" s="74"/>
      <c r="S53" s="74"/>
      <c r="T53" s="74"/>
      <c r="U53" s="74"/>
      <c r="V53" s="74"/>
      <c r="W53" s="74"/>
      <c r="X53" s="74"/>
      <c r="Y53" s="74"/>
      <c r="Z53" s="74"/>
      <c r="AA53" s="75"/>
      <c r="AB53" s="71"/>
    </row>
    <row r="54" spans="1:28">
      <c r="A54" s="80"/>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71"/>
    </row>
    <row r="55" spans="1:28">
      <c r="A55" s="80"/>
      <c r="B55" s="77"/>
      <c r="C55" s="78"/>
      <c r="D55" s="78"/>
      <c r="E55" s="78"/>
      <c r="F55" s="78"/>
      <c r="G55" s="78"/>
      <c r="H55" s="78"/>
      <c r="I55" s="78"/>
      <c r="J55" s="78"/>
      <c r="K55" s="78"/>
      <c r="L55" s="78"/>
      <c r="M55" s="78"/>
      <c r="N55" s="78"/>
      <c r="O55" s="78"/>
      <c r="P55" s="78"/>
      <c r="Q55" s="78"/>
      <c r="R55" s="78"/>
      <c r="S55" s="78"/>
      <c r="T55" s="78"/>
      <c r="U55" s="78"/>
      <c r="V55" s="78"/>
      <c r="W55" s="78"/>
      <c r="X55" s="78"/>
      <c r="Y55" s="78"/>
      <c r="Z55" s="78"/>
      <c r="AA55" s="90"/>
      <c r="AB55" s="71"/>
    </row>
    <row r="56" spans="1:28">
      <c r="A56" s="80"/>
      <c r="B56" s="80"/>
      <c r="C56" s="162" t="s">
        <v>99</v>
      </c>
      <c r="D56" s="59"/>
      <c r="E56" s="59"/>
      <c r="F56" s="59"/>
      <c r="G56" s="59"/>
      <c r="H56" s="59"/>
      <c r="I56" s="59"/>
      <c r="J56" s="59"/>
      <c r="K56" s="59"/>
      <c r="L56" s="59"/>
      <c r="M56" s="59"/>
      <c r="N56" s="59"/>
      <c r="O56" s="59"/>
      <c r="P56" s="59"/>
      <c r="Q56" s="59"/>
      <c r="R56" s="59"/>
      <c r="S56" s="59"/>
      <c r="T56" s="59"/>
      <c r="U56" s="59"/>
      <c r="V56" s="161" t="s">
        <v>165</v>
      </c>
      <c r="W56" s="59"/>
      <c r="X56" s="59"/>
      <c r="Y56" s="95"/>
      <c r="Z56" s="59"/>
      <c r="AA56" s="91"/>
      <c r="AB56" s="71"/>
    </row>
    <row r="57" spans="1:28" ht="5" customHeight="1">
      <c r="A57" s="80"/>
      <c r="B57" s="80"/>
      <c r="C57" s="63"/>
      <c r="D57" s="59"/>
      <c r="E57" s="59"/>
      <c r="F57" s="59"/>
      <c r="G57" s="59"/>
      <c r="H57" s="59"/>
      <c r="I57" s="59"/>
      <c r="J57" s="59"/>
      <c r="K57" s="59"/>
      <c r="L57" s="59"/>
      <c r="M57" s="59"/>
      <c r="N57" s="59"/>
      <c r="O57" s="59"/>
      <c r="P57" s="59"/>
      <c r="Q57" s="59"/>
      <c r="R57" s="59"/>
      <c r="S57" s="59"/>
      <c r="T57" s="59"/>
      <c r="U57" s="59"/>
      <c r="V57" s="59"/>
      <c r="W57" s="59"/>
      <c r="X57" s="59"/>
      <c r="Y57" s="95"/>
      <c r="Z57" s="59"/>
      <c r="AA57" s="91"/>
      <c r="AB57" s="71"/>
    </row>
    <row r="58" spans="1:28">
      <c r="A58" s="80"/>
      <c r="B58" s="80"/>
      <c r="C58" s="154" t="s">
        <v>166</v>
      </c>
      <c r="D58" s="59"/>
      <c r="E58" s="59"/>
      <c r="F58" s="59"/>
      <c r="G58" s="59"/>
      <c r="H58" s="59"/>
      <c r="I58" s="59"/>
      <c r="J58" s="59"/>
      <c r="K58" s="59"/>
      <c r="L58" s="59"/>
      <c r="M58" s="59"/>
      <c r="N58" s="59"/>
      <c r="O58" s="59"/>
      <c r="P58" s="59"/>
      <c r="Q58" s="59"/>
      <c r="R58" s="59"/>
      <c r="S58" s="59"/>
      <c r="T58" s="59"/>
      <c r="U58" s="59"/>
      <c r="V58" s="153" t="s">
        <v>144</v>
      </c>
      <c r="W58" s="59"/>
      <c r="X58" s="59"/>
      <c r="Y58" s="59"/>
      <c r="Z58" s="59"/>
      <c r="AA58" s="91"/>
      <c r="AB58" s="71"/>
    </row>
    <row r="59" spans="1:28" ht="5" customHeight="1" thickBot="1">
      <c r="A59" s="80"/>
      <c r="B59" s="80"/>
      <c r="C59" s="82"/>
      <c r="D59" s="59"/>
      <c r="E59" s="59"/>
      <c r="F59" s="59"/>
      <c r="G59" s="59"/>
      <c r="H59" s="59"/>
      <c r="I59" s="59"/>
      <c r="J59" s="59"/>
      <c r="K59" s="59"/>
      <c r="L59" s="59"/>
      <c r="M59" s="59"/>
      <c r="N59" s="59"/>
      <c r="O59" s="59"/>
      <c r="P59" s="59"/>
      <c r="Q59" s="59"/>
      <c r="R59" s="59"/>
      <c r="S59" s="59"/>
      <c r="T59" s="59"/>
      <c r="U59" s="59"/>
      <c r="V59" s="59"/>
      <c r="W59" s="59"/>
      <c r="X59" s="59"/>
      <c r="Y59" s="95"/>
      <c r="Z59" s="59"/>
      <c r="AA59" s="91"/>
      <c r="AB59" s="71"/>
    </row>
    <row r="60" spans="1:28" ht="14" thickBot="1">
      <c r="A60" s="80"/>
      <c r="B60" s="80"/>
      <c r="C60" s="154" t="s">
        <v>148</v>
      </c>
      <c r="D60" s="59"/>
      <c r="E60" s="59"/>
      <c r="F60" s="59"/>
      <c r="G60" s="59"/>
      <c r="H60" s="59"/>
      <c r="I60" s="59"/>
      <c r="J60" s="59"/>
      <c r="K60" s="59"/>
      <c r="L60" s="59"/>
      <c r="M60" s="59"/>
      <c r="N60" s="59"/>
      <c r="O60" s="59"/>
      <c r="P60" s="59"/>
      <c r="Q60" s="59"/>
      <c r="R60" s="59"/>
      <c r="S60" s="59"/>
      <c r="T60" s="59"/>
      <c r="U60" s="128" t="s">
        <v>112</v>
      </c>
      <c r="V60" s="170" t="s">
        <v>79</v>
      </c>
      <c r="W60" s="171"/>
      <c r="X60" s="172"/>
      <c r="Y60" s="95"/>
      <c r="Z60" s="59"/>
      <c r="AA60" s="91"/>
      <c r="AB60" s="71"/>
    </row>
    <row r="61" spans="1:28">
      <c r="A61" s="80"/>
      <c r="B61" s="92"/>
      <c r="C61" s="93"/>
      <c r="D61" s="93"/>
      <c r="E61" s="93"/>
      <c r="F61" s="93"/>
      <c r="G61" s="93"/>
      <c r="H61" s="93"/>
      <c r="I61" s="93"/>
      <c r="J61" s="93"/>
      <c r="K61" s="93"/>
      <c r="L61" s="93"/>
      <c r="M61" s="93"/>
      <c r="N61" s="93"/>
      <c r="O61" s="93"/>
      <c r="P61" s="93"/>
      <c r="Q61" s="93"/>
      <c r="R61" s="93"/>
      <c r="S61" s="93"/>
      <c r="T61" s="93"/>
      <c r="U61" s="93"/>
      <c r="V61" s="93"/>
      <c r="W61" s="93"/>
      <c r="X61" s="93"/>
      <c r="Y61" s="93"/>
      <c r="Z61" s="93"/>
      <c r="AA61" s="94"/>
      <c r="AB61" s="71"/>
    </row>
    <row r="62" spans="1:28">
      <c r="A62" s="83"/>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5"/>
    </row>
  </sheetData>
  <sheetProtection password="AC59" sheet="1" objects="1" scenarios="1" selectLockedCells="1"/>
  <mergeCells count="17">
    <mergeCell ref="E48:F48"/>
    <mergeCell ref="E52:F52"/>
    <mergeCell ref="E38:F38"/>
    <mergeCell ref="E40:F40"/>
    <mergeCell ref="E42:F42"/>
    <mergeCell ref="E44:F44"/>
    <mergeCell ref="E46:F46"/>
    <mergeCell ref="C5:X5"/>
    <mergeCell ref="E25:F25"/>
    <mergeCell ref="E27:F27"/>
    <mergeCell ref="E29:F29"/>
    <mergeCell ref="E31:G31"/>
    <mergeCell ref="V23:Z24"/>
    <mergeCell ref="Q9:Z9"/>
    <mergeCell ref="L31:V31"/>
    <mergeCell ref="V60:X60"/>
    <mergeCell ref="P35:Z52"/>
  </mergeCells>
  <conditionalFormatting sqref="E25">
    <cfRule type="expression" dxfId="19" priority="107">
      <formula>IF($H$23=2013,TRUE,FALSE)</formula>
    </cfRule>
    <cfRule type="expression" dxfId="18" priority="108">
      <formula>IF($E$25=2013,TRUE,FALSE)</formula>
    </cfRule>
  </conditionalFormatting>
  <conditionalFormatting sqref="C25 G25">
    <cfRule type="expression" dxfId="17" priority="111">
      <formula>IF($H$23=2013,TRUE,FALSE)</formula>
    </cfRule>
  </conditionalFormatting>
  <conditionalFormatting sqref="N41 N43 N45 N47 N49 N39 F32 E29 G50:H50 H35 G38:H38 E38 F39:H39 F41:H41 F43:H43 F45:H45 F47:H47 F49:H49 F51:G51 F53:G53 G52 E52 G40:H40 G42:H42 G44:H44 G46:H46 G48:H48 F37:H37 G36:H36">
    <cfRule type="expression" dxfId="16" priority="112">
      <formula>IF($E$25=2013,TRUE,FALSE)</formula>
    </cfRule>
  </conditionalFormatting>
  <conditionalFormatting sqref="L50 N50">
    <cfRule type="expression" dxfId="15" priority="141" stopIfTrue="1">
      <formula>IF($V$27="zonder",TRUE,FALSE)</formula>
    </cfRule>
  </conditionalFormatting>
  <conditionalFormatting sqref="L38 L40 L42 L44 L46 L48 L50 N38 N40 N42 N44 N46 N48 N50">
    <cfRule type="expression" dxfId="14" priority="190">
      <formula>IF($V$60="per beleggingscategorie",TRUE,FALSE)</formula>
    </cfRule>
  </conditionalFormatting>
  <conditionalFormatting sqref="L52 N52">
    <cfRule type="expression" dxfId="13" priority="204">
      <formula>IF($V$60="op totaalniveau",TRUE,FALSE)</formula>
    </cfRule>
    <cfRule type="expression" dxfId="12" priority="205">
      <formula>IF($E$25=2013,TRUE,FALSE)</formula>
    </cfRule>
  </conditionalFormatting>
  <conditionalFormatting sqref="E40">
    <cfRule type="expression" dxfId="11" priority="15">
      <formula>IF($E$25=2013,TRUE,FALSE)</formula>
    </cfRule>
  </conditionalFormatting>
  <conditionalFormatting sqref="E42">
    <cfRule type="expression" dxfId="10" priority="10">
      <formula>IF($E$25=2013,TRUE,FALSE)</formula>
    </cfRule>
  </conditionalFormatting>
  <conditionalFormatting sqref="E44">
    <cfRule type="expression" dxfId="9" priority="9">
      <formula>IF($E$25=2013,TRUE,FALSE)</formula>
    </cfRule>
  </conditionalFormatting>
  <conditionalFormatting sqref="E46">
    <cfRule type="expression" dxfId="8" priority="8">
      <formula>IF($E$25=2013,TRUE,FALSE)</formula>
    </cfRule>
  </conditionalFormatting>
  <conditionalFormatting sqref="E48">
    <cfRule type="expression" dxfId="7" priority="7">
      <formula>IF($E$25=2013,TRUE,FALSE)</formula>
    </cfRule>
  </conditionalFormatting>
  <conditionalFormatting sqref="E27">
    <cfRule type="expression" dxfId="6" priority="5">
      <formula>IF($H$23=2013,TRUE,FALSE)</formula>
    </cfRule>
    <cfRule type="expression" dxfId="5" priority="6">
      <formula>IF($E$25=2013,TRUE,FALSE)</formula>
    </cfRule>
  </conditionalFormatting>
  <conditionalFormatting sqref="C50">
    <cfRule type="expression" dxfId="4" priority="4">
      <formula>IF($V$27="zonder",TRUE,FALSE)</formula>
    </cfRule>
  </conditionalFormatting>
  <conditionalFormatting sqref="H50">
    <cfRule type="expression" dxfId="3" priority="3">
      <formula>IF($V$27="zonder",TRUE,FALSE)</formula>
    </cfRule>
  </conditionalFormatting>
  <dataValidations count="7">
    <dataValidation type="list" allowBlank="1" showInputMessage="1" showErrorMessage="1" sqref="V25">
      <formula1>"inclusief,exclusief"</formula1>
    </dataValidation>
    <dataValidation type="list" allowBlank="1" showInputMessage="1" showErrorMessage="1" sqref="V60:X60">
      <formula1>"per beleggingscategorie,op totaalniveau"</formula1>
    </dataValidation>
    <dataValidation type="list" allowBlank="1" showInputMessage="1" showErrorMessage="1" sqref="V27">
      <formula1>"met,zonder"</formula1>
    </dataValidation>
    <dataValidation allowBlank="1" showInputMessage="1" promptTitle="Let op!" prompt="De beleggingswaardes in de asset klasse ‘overig’ heeft de AFM ondergebracht bij vastrentende waarden. De kosten uit de asset klasse ‘overig’ zijn ondergebracht als ‘overige beleggingskosten’." sqref="E38"/>
    <dataValidation allowBlank="1" showInputMessage="1" showErrorMessage="1" promptTitle="Let op!" prompt="De kosten uit de asset klasse ‘overig’ zijn ondergebracht als ‘overige beleggingskosten’ samen met de overige kosten van vermogensbeheer die niet zijn toe te delen aan een specifieke beleggingscategorie." sqref="H50"/>
    <dataValidation allowBlank="1" showInputMessage="1" promptTitle="Let op!" prompt="Wanneer u gegevens voor slechts 1 jaar in wenst te voeren dient u voor zowel 'Totale vermogen 2012' als 'Totale vermogen 2013' dezelfde waarde in te voeren." sqref="E25:F25 E27:F27"/>
    <dataValidation allowBlank="1" showInputMessage="1" promptTitle="Invoer" prompt="Neem hier het gemiddelde over 2012 en 2013." sqref="H38 H40 H42 H44 H46 H48"/>
  </dataValidations>
  <pageMargins left="0.6" right="0.2" top="0.74803149606299213" bottom="0.74803149606299213" header="0.31496062992125984" footer="0.31496062992125984"/>
  <pageSetup paperSize="9" scale="65" orientation="landscape"/>
  <headerFooter>
    <oddHeader>&amp;C&amp;A</oddHeader>
    <oddFooter>&amp;L&amp;F&amp;R&amp;D</oddFooter>
  </headerFooter>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2" id="{C10433FE-D30D-49E5-854C-EE7ABB94B2EB}">
            <xm:f>IF(Berekeningen!$E$24=1,TRUE,FALSE)</xm:f>
            <x14:dxf>
              <font>
                <color theme="1"/>
              </font>
              <border>
                <left style="thin">
                  <color theme="0" tint="-0.499984740745262"/>
                </left>
                <right style="thin">
                  <color theme="0"/>
                </right>
                <top style="thin">
                  <color theme="0" tint="-0.499984740745262"/>
                </top>
                <bottom style="thin">
                  <color theme="0"/>
                </bottom>
                <vertical/>
                <horizontal/>
              </border>
            </x14:dxf>
          </x14:cfRule>
          <xm:sqref>L31:V31</xm:sqref>
        </x14:conditionalFormatting>
        <x14:conditionalFormatting xmlns:xm="http://schemas.microsoft.com/office/excel/2006/main">
          <x14:cfRule type="expression" priority="1" id="{F4E352A0-DECF-4662-8FE0-F67195FF310A}">
            <xm:f>IF(Berekeningen!$E$24=1,TRUE,FALSE)</xm:f>
            <x14:dxf>
              <font>
                <color theme="1"/>
              </font>
            </x14:dxf>
          </x14:cfRule>
          <xm:sqref>Q23</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8"/>
  <sheetViews>
    <sheetView workbookViewId="0"/>
  </sheetViews>
  <sheetFormatPr baseColWidth="10" defaultColWidth="8.83203125" defaultRowHeight="14" x14ac:dyDescent="0"/>
  <cols>
    <col min="5" max="5" width="11.1640625" bestFit="1" customWidth="1"/>
    <col min="10" max="10" width="11.1640625" bestFit="1" customWidth="1"/>
  </cols>
  <sheetData>
    <row r="2" spans="2:12">
      <c r="B2" s="5" t="s">
        <v>83</v>
      </c>
    </row>
    <row r="3" spans="2:12">
      <c r="B3" t="s">
        <v>89</v>
      </c>
      <c r="E3">
        <f>IF(AND(E18&gt;0,E19&gt;0),0,1)</f>
        <v>1</v>
      </c>
      <c r="G3" s="142" t="s">
        <v>151</v>
      </c>
    </row>
    <row r="4" spans="2:12">
      <c r="B4" t="s">
        <v>84</v>
      </c>
      <c r="E4">
        <f>IF(F40=100%,0,1)</f>
        <v>1</v>
      </c>
    </row>
    <row r="5" spans="2:12">
      <c r="B5" t="s">
        <v>86</v>
      </c>
      <c r="E5">
        <f>IF(E13=0,1,0)</f>
        <v>0</v>
      </c>
      <c r="G5" t="s">
        <v>109</v>
      </c>
      <c r="I5" t="str">
        <f>IF(AND(E18&gt;0,E19&gt;0,T38&gt;=1),"Er is een fout opgetreden. Controleer uw invoer!","Voer gegevens in en maak uw keuzes")</f>
        <v>Voer gegevens in en maak uw keuzes</v>
      </c>
    </row>
    <row r="6" spans="2:12">
      <c r="B6" t="s">
        <v>87</v>
      </c>
      <c r="E6">
        <f>IF(E14=0,1,0)</f>
        <v>0</v>
      </c>
    </row>
    <row r="7" spans="2:12">
      <c r="B7" s="1" t="s">
        <v>88</v>
      </c>
      <c r="E7">
        <f>IF(E15=0,1,0)</f>
        <v>0</v>
      </c>
    </row>
    <row r="9" spans="2:12">
      <c r="B9" s="1" t="s">
        <v>85</v>
      </c>
      <c r="E9" s="100">
        <f>IF(AND(E18&gt;0,E19&gt;0,T38&gt;=1),SUM(E3:E8),100)</f>
        <v>100</v>
      </c>
    </row>
    <row r="11" spans="2:12">
      <c r="B11" s="5" t="s">
        <v>69</v>
      </c>
    </row>
    <row r="12" spans="2:12">
      <c r="B12" s="103" t="s">
        <v>70</v>
      </c>
      <c r="C12" s="104"/>
      <c r="D12" s="104"/>
      <c r="E12" s="104" t="s">
        <v>52</v>
      </c>
      <c r="F12" s="105"/>
      <c r="G12" s="105"/>
      <c r="H12" s="106" t="s">
        <v>72</v>
      </c>
      <c r="I12" s="105"/>
      <c r="J12" s="105"/>
    </row>
    <row r="13" spans="2:12">
      <c r="B13" t="s">
        <v>73</v>
      </c>
      <c r="E13" t="str">
        <f>'Input&amp;Output'!V25</f>
        <v>inclusief</v>
      </c>
      <c r="H13" t="s">
        <v>74</v>
      </c>
      <c r="J13" t="str">
        <f>IF(E13="Inclusief","Tabel6","TabelA")</f>
        <v>Tabel6</v>
      </c>
      <c r="K13" t="s">
        <v>91</v>
      </c>
      <c r="L13" t="str">
        <f>IF(E13="Inclusief","Tabel 6","Tabel A")</f>
        <v>Tabel 6</v>
      </c>
    </row>
    <row r="14" spans="2:12">
      <c r="B14" s="1" t="s">
        <v>80</v>
      </c>
      <c r="E14" t="str">
        <f>'Input&amp;Output'!V60</f>
        <v>per beleggingscategorie</v>
      </c>
      <c r="H14">
        <f>IF(E14="per beleggingscategorie",1,IF(E14="op totaalniveau",2,0))</f>
        <v>1</v>
      </c>
    </row>
    <row r="15" spans="2:12">
      <c r="B15" s="1" t="s">
        <v>82</v>
      </c>
      <c r="E15" t="str">
        <f>'Input&amp;Output'!V27</f>
        <v>met</v>
      </c>
      <c r="H15">
        <f>IF(E15="zonder",0,1)</f>
        <v>1</v>
      </c>
    </row>
    <row r="17" spans="2:20">
      <c r="B17" s="5" t="s">
        <v>11</v>
      </c>
    </row>
    <row r="18" spans="2:20">
      <c r="B18" t="s">
        <v>0</v>
      </c>
      <c r="E18" s="62">
        <f>'Input&amp;Output'!E25</f>
        <v>0</v>
      </c>
      <c r="F18" t="s">
        <v>47</v>
      </c>
    </row>
    <row r="19" spans="2:20">
      <c r="B19" s="1" t="s">
        <v>1</v>
      </c>
      <c r="E19" s="62">
        <f>'Input&amp;Output'!E27</f>
        <v>0</v>
      </c>
      <c r="F19" t="s">
        <v>47</v>
      </c>
    </row>
    <row r="20" spans="2:20">
      <c r="B20" s="64" t="str">
        <f>IF(E12=2013,"Berekening o.b.v.", "Gemiddeld vermogen 2012-2013")</f>
        <v>Gemiddeld vermogen 2012-2013</v>
      </c>
      <c r="C20" s="64"/>
      <c r="D20" s="64"/>
      <c r="E20" s="2">
        <f>IF(E12=2013,E19,AVERAGE(E18:E19))</f>
        <v>0</v>
      </c>
      <c r="F20" s="65" t="s">
        <v>68</v>
      </c>
      <c r="G20" s="64"/>
      <c r="H20" s="64"/>
    </row>
    <row r="21" spans="2:20">
      <c r="H21" s="64"/>
    </row>
    <row r="22" spans="2:20">
      <c r="H22" s="64"/>
    </row>
    <row r="23" spans="2:20">
      <c r="B23" s="5" t="s">
        <v>19</v>
      </c>
      <c r="E23" t="s">
        <v>26</v>
      </c>
      <c r="F23" t="s">
        <v>27</v>
      </c>
      <c r="H23" s="64"/>
    </row>
    <row r="24" spans="2:20">
      <c r="B24" t="s">
        <v>25</v>
      </c>
      <c r="E24">
        <f>VLOOKUP(Berekeningen!E20,Tabel_Klasse_Activa,2,TRUE)</f>
        <v>1</v>
      </c>
      <c r="F24" s="33" t="str">
        <f>VLOOKUP(E24,Tabel_Activa_klasse,2,FALSE)</f>
        <v>€ 0-10 mln</v>
      </c>
      <c r="G24" s="35" t="s">
        <v>36</v>
      </c>
      <c r="H24" s="64"/>
      <c r="J24" s="151" t="s">
        <v>157</v>
      </c>
      <c r="K24" s="1" t="s">
        <v>159</v>
      </c>
    </row>
    <row r="25" spans="2:20">
      <c r="H25" s="64"/>
      <c r="K25" s="152" t="s">
        <v>158</v>
      </c>
    </row>
    <row r="26" spans="2:20">
      <c r="H26" s="64"/>
    </row>
    <row r="27" spans="2:20">
      <c r="H27" s="64"/>
      <c r="Q27" s="5" t="s">
        <v>47</v>
      </c>
    </row>
    <row r="28" spans="2:20">
      <c r="C28" s="16"/>
      <c r="H28" s="64"/>
      <c r="L28" s="5" t="s">
        <v>51</v>
      </c>
      <c r="N28" s="28" t="s">
        <v>163</v>
      </c>
      <c r="Q28" s="30" t="s">
        <v>96</v>
      </c>
    </row>
    <row r="29" spans="2:20">
      <c r="F29" s="36" t="s">
        <v>63</v>
      </c>
      <c r="H29" s="66" t="str">
        <f>IF(E12=2013,"","Gemiddelde")</f>
        <v>Gemiddelde</v>
      </c>
      <c r="J29" s="5" t="s">
        <v>47</v>
      </c>
      <c r="L29" s="5" t="s">
        <v>24</v>
      </c>
      <c r="N29" s="5" t="s">
        <v>24</v>
      </c>
      <c r="O29" s="21"/>
      <c r="P29" s="21"/>
      <c r="Q29" s="7" t="s">
        <v>29</v>
      </c>
      <c r="T29" s="36" t="s">
        <v>152</v>
      </c>
    </row>
    <row r="30" spans="2:20">
      <c r="C30" s="5" t="s">
        <v>3</v>
      </c>
      <c r="F30" s="6" t="s">
        <v>2</v>
      </c>
      <c r="G30" s="47"/>
      <c r="H30" s="66" t="str">
        <f>IF(E12=2013,"Kosten","kosten")</f>
        <v>kosten</v>
      </c>
      <c r="J30" s="6" t="s">
        <v>11</v>
      </c>
      <c r="N30" s="5" t="s">
        <v>28</v>
      </c>
      <c r="Q30" s="5" t="s">
        <v>28</v>
      </c>
      <c r="T30" s="36" t="s">
        <v>153</v>
      </c>
    </row>
    <row r="31" spans="2:20">
      <c r="B31" s="29">
        <v>2</v>
      </c>
      <c r="C31" t="s">
        <v>4</v>
      </c>
      <c r="F31" s="24">
        <f>'Input&amp;Output'!E38</f>
        <v>0</v>
      </c>
      <c r="G31" s="45"/>
      <c r="H31" s="62">
        <f>'Input&amp;Output'!H38</f>
        <v>0</v>
      </c>
      <c r="J31" s="2">
        <f>ROUND(Berekeningen!$E$20*F31,0)</f>
        <v>0</v>
      </c>
      <c r="L31" s="34">
        <f t="shared" ref="L31:L36" si="0">IFERROR(ROUND(H31/J31,4),0)</f>
        <v>0</v>
      </c>
      <c r="M31" s="36" t="s">
        <v>38</v>
      </c>
      <c r="N31" s="34">
        <f ca="1">VLOOKUP(Berekeningen!$E$24,INDIRECT($J$13),B31,FALSE)</f>
        <v>2.8999999999999998E-3</v>
      </c>
      <c r="O31" s="36" t="s">
        <v>38</v>
      </c>
      <c r="Q31" s="97">
        <f t="shared" ref="Q31:Q36" ca="1" si="1">ROUND(J31*N31,0)</f>
        <v>0</v>
      </c>
      <c r="R31" s="36" t="s">
        <v>38</v>
      </c>
      <c r="T31" s="143">
        <f t="shared" ref="T31:T36" si="2">IFERROR(F31*H31/H31,0)</f>
        <v>0</v>
      </c>
    </row>
    <row r="32" spans="2:20">
      <c r="B32" s="29">
        <v>3</v>
      </c>
      <c r="C32" t="s">
        <v>5</v>
      </c>
      <c r="F32" s="24">
        <f>'Input&amp;Output'!E40</f>
        <v>0</v>
      </c>
      <c r="H32" s="62">
        <f>'Input&amp;Output'!H40</f>
        <v>0</v>
      </c>
      <c r="J32" s="2">
        <f>ROUND(Berekeningen!$E$20*F32,0)</f>
        <v>0</v>
      </c>
      <c r="L32" s="34">
        <f t="shared" si="0"/>
        <v>0</v>
      </c>
      <c r="M32" s="36" t="s">
        <v>38</v>
      </c>
      <c r="N32" s="34">
        <f ca="1">VLOOKUP(Berekeningen!$E$24,INDIRECT($J$13),B32,FALSE)</f>
        <v>5.4000000000000003E-3</v>
      </c>
      <c r="O32" s="36" t="s">
        <v>38</v>
      </c>
      <c r="Q32" s="97">
        <f t="shared" ca="1" si="1"/>
        <v>0</v>
      </c>
      <c r="R32" s="36" t="s">
        <v>38</v>
      </c>
      <c r="T32" s="143">
        <f t="shared" si="2"/>
        <v>0</v>
      </c>
    </row>
    <row r="33" spans="2:20">
      <c r="B33" s="29">
        <v>4</v>
      </c>
      <c r="C33" t="s">
        <v>6</v>
      </c>
      <c r="F33" s="24">
        <f>'Input&amp;Output'!E42</f>
        <v>0</v>
      </c>
      <c r="H33" s="62">
        <f>'Input&amp;Output'!H42</f>
        <v>0</v>
      </c>
      <c r="J33" s="2">
        <f>ROUND(Berekeningen!$E$20*F33,0)</f>
        <v>0</v>
      </c>
      <c r="L33" s="34">
        <f t="shared" si="0"/>
        <v>0</v>
      </c>
      <c r="M33" s="36" t="s">
        <v>38</v>
      </c>
      <c r="N33" s="34">
        <f ca="1">VLOOKUP(Berekeningen!$E$24,INDIRECT($J$13),B33,FALSE)</f>
        <v>6.7000000000000002E-3</v>
      </c>
      <c r="O33" s="36" t="s">
        <v>38</v>
      </c>
      <c r="Q33" s="97">
        <f t="shared" ca="1" si="1"/>
        <v>0</v>
      </c>
      <c r="R33" s="36" t="s">
        <v>38</v>
      </c>
      <c r="T33" s="143">
        <f t="shared" si="2"/>
        <v>0</v>
      </c>
    </row>
    <row r="34" spans="2:20">
      <c r="B34" s="29">
        <v>5</v>
      </c>
      <c r="C34" t="s">
        <v>7</v>
      </c>
      <c r="F34" s="24">
        <f>'Input&amp;Output'!E44</f>
        <v>0</v>
      </c>
      <c r="H34" s="62">
        <f>'Input&amp;Output'!H44</f>
        <v>0</v>
      </c>
      <c r="J34" s="2">
        <f>ROUND(Berekeningen!$E$20*F34,0)</f>
        <v>0</v>
      </c>
      <c r="L34" s="34">
        <f t="shared" si="0"/>
        <v>0</v>
      </c>
      <c r="M34" s="36" t="s">
        <v>38</v>
      </c>
      <c r="N34" s="34">
        <f ca="1">VLOOKUP(Berekeningen!$E$24,INDIRECT($J$13),B34,FALSE)</f>
        <v>2.0799999999999999E-2</v>
      </c>
      <c r="O34" s="36" t="s">
        <v>38</v>
      </c>
      <c r="Q34" s="97">
        <f t="shared" ca="1" si="1"/>
        <v>0</v>
      </c>
      <c r="R34" s="36" t="s">
        <v>38</v>
      </c>
      <c r="T34" s="143">
        <f t="shared" si="2"/>
        <v>0</v>
      </c>
    </row>
    <row r="35" spans="2:20">
      <c r="B35" s="29">
        <v>6</v>
      </c>
      <c r="C35" s="1" t="s">
        <v>95</v>
      </c>
      <c r="F35" s="24">
        <f>'Input&amp;Output'!E46</f>
        <v>0</v>
      </c>
      <c r="H35" s="62">
        <f>'Input&amp;Output'!H46</f>
        <v>0</v>
      </c>
      <c r="J35" s="2">
        <f>ROUND(Berekeningen!$E$20*F35,0)</f>
        <v>0</v>
      </c>
      <c r="L35" s="34">
        <f t="shared" si="0"/>
        <v>0</v>
      </c>
      <c r="M35" s="36" t="s">
        <v>38</v>
      </c>
      <c r="N35" s="34">
        <f ca="1">VLOOKUP(Berekeningen!$E$24,INDIRECT($J$13),B35,FALSE)</f>
        <v>2.7900000000000001E-2</v>
      </c>
      <c r="O35" s="36" t="s">
        <v>38</v>
      </c>
      <c r="Q35" s="97">
        <f t="shared" ca="1" si="1"/>
        <v>0</v>
      </c>
      <c r="R35" s="36" t="s">
        <v>38</v>
      </c>
      <c r="T35" s="143">
        <f t="shared" si="2"/>
        <v>0</v>
      </c>
    </row>
    <row r="36" spans="2:20">
      <c r="B36" s="29">
        <v>7</v>
      </c>
      <c r="C36" t="s">
        <v>8</v>
      </c>
      <c r="F36" s="24">
        <f>'Input&amp;Output'!E48</f>
        <v>0</v>
      </c>
      <c r="H36" s="62">
        <f>'Input&amp;Output'!H48</f>
        <v>0</v>
      </c>
      <c r="J36" s="2">
        <f>ROUND(Berekeningen!$E$20*F36,0)</f>
        <v>0</v>
      </c>
      <c r="L36" s="34">
        <f t="shared" si="0"/>
        <v>0</v>
      </c>
      <c r="M36" s="36" t="s">
        <v>38</v>
      </c>
      <c r="N36" s="34">
        <f ca="1">VLOOKUP(Berekeningen!$E$24,INDIRECT($J$13),B36,FALSE)</f>
        <v>7.1999999999999998E-3</v>
      </c>
      <c r="O36" s="36" t="s">
        <v>38</v>
      </c>
      <c r="Q36" s="97">
        <f t="shared" ca="1" si="1"/>
        <v>0</v>
      </c>
      <c r="R36" s="36" t="s">
        <v>38</v>
      </c>
      <c r="T36" s="143">
        <f t="shared" si="2"/>
        <v>0</v>
      </c>
    </row>
    <row r="37" spans="2:20">
      <c r="B37" s="29">
        <v>8</v>
      </c>
      <c r="C37" s="120" t="s">
        <v>90</v>
      </c>
      <c r="F37" s="24"/>
      <c r="H37" s="62">
        <f>'Input&amp;Output'!H50*H15</f>
        <v>0</v>
      </c>
      <c r="J37" s="2"/>
      <c r="L37" s="34">
        <f>IFERROR(ROUND((H37/E20)*H15,4),0)</f>
        <v>0</v>
      </c>
      <c r="M37" s="36" t="s">
        <v>38</v>
      </c>
      <c r="N37" s="34">
        <f ca="1">VLOOKUP(Berekeningen!$E$24,INDIRECT($J$13),B37,FALSE)*H15</f>
        <v>8.0000000000000004E-4</v>
      </c>
      <c r="O37" s="36" t="s">
        <v>38</v>
      </c>
      <c r="Q37" s="97">
        <f ca="1">ROUND(Berekeningen!$E$20*N37,0)</f>
        <v>0</v>
      </c>
      <c r="R37" s="36" t="s">
        <v>38</v>
      </c>
      <c r="T37" s="143"/>
    </row>
    <row r="38" spans="2:20">
      <c r="B38" s="29"/>
      <c r="F38" s="4"/>
      <c r="H38" s="31">
        <f>SUM(H31:H37)</f>
        <v>0</v>
      </c>
      <c r="J38" s="2"/>
      <c r="N38" s="24"/>
      <c r="Q38" s="31">
        <f ca="1">SUM(Q31:Q37)</f>
        <v>0</v>
      </c>
      <c r="R38" s="52">
        <f ca="1">IFERROR(ROUND(Q38/E20,4),0)</f>
        <v>0</v>
      </c>
      <c r="T38" s="143">
        <f>SUM(T31:T37)</f>
        <v>0</v>
      </c>
    </row>
    <row r="39" spans="2:20">
      <c r="B39" s="29"/>
      <c r="R39" s="51"/>
    </row>
    <row r="40" spans="2:20">
      <c r="B40" s="29">
        <v>9</v>
      </c>
      <c r="C40" t="s">
        <v>9</v>
      </c>
      <c r="F40" s="3">
        <f>SUM(F31:F36)</f>
        <v>0</v>
      </c>
      <c r="G40" s="96" t="s">
        <v>10</v>
      </c>
      <c r="J40" s="2">
        <f>Berekeningen!$E$20</f>
        <v>0</v>
      </c>
      <c r="L40" s="24">
        <f>IFERROR(ROUND(H38/E20,4),0)</f>
        <v>0</v>
      </c>
      <c r="M40" s="119" t="s">
        <v>48</v>
      </c>
      <c r="N40" s="34">
        <f ca="1">VLOOKUP(Berekeningen!$E$24,INDIRECT($J$13),B40,FALSE)</f>
        <v>4.5999999999999999E-3</v>
      </c>
      <c r="O40" s="107" t="s">
        <v>45</v>
      </c>
      <c r="P40" s="119" t="s">
        <v>49</v>
      </c>
      <c r="Q40" s="97">
        <f ca="1">ROUND(J40*N40,0)</f>
        <v>0</v>
      </c>
      <c r="R40" s="36" t="s">
        <v>45</v>
      </c>
    </row>
    <row r="41" spans="2:20">
      <c r="O41" s="56"/>
    </row>
    <row r="45" spans="2:20">
      <c r="D45" s="5" t="s">
        <v>51</v>
      </c>
      <c r="E45" s="5" t="s">
        <v>163</v>
      </c>
      <c r="I45" s="5"/>
      <c r="J45" s="5"/>
    </row>
    <row r="46" spans="2:20">
      <c r="C46" s="6" t="str">
        <f>IF(H14=1,"VRW","Totaal")</f>
        <v>VRW</v>
      </c>
      <c r="D46" s="3">
        <f>IF(H14=1,L31,L40)</f>
        <v>0</v>
      </c>
      <c r="E46" s="3">
        <f ca="1">IF(H14=1,N31,N40)</f>
        <v>2.8999999999999998E-3</v>
      </c>
      <c r="H46" s="5"/>
      <c r="I46" s="3"/>
      <c r="J46" s="3"/>
    </row>
    <row r="47" spans="2:20">
      <c r="C47" s="6" t="str">
        <f>IF(H14=1,"Aandelen","")</f>
        <v>Aandelen</v>
      </c>
      <c r="D47" s="3">
        <f>IF($H$14=1,L32,"")</f>
        <v>0</v>
      </c>
      <c r="E47" s="3">
        <f t="shared" ref="E47:E52" ca="1" si="3">IF($H$14=1,N32,"")</f>
        <v>5.4000000000000003E-3</v>
      </c>
      <c r="H47" s="5"/>
      <c r="I47" s="3"/>
      <c r="J47" s="3"/>
    </row>
    <row r="48" spans="2:20">
      <c r="C48" s="6" t="str">
        <f>IF(H14=1,"Vastgoed","")</f>
        <v>Vastgoed</v>
      </c>
      <c r="D48" s="3">
        <f>IF(H14=1,L33,"")</f>
        <v>0</v>
      </c>
      <c r="E48" s="3">
        <f t="shared" ca="1" si="3"/>
        <v>6.7000000000000002E-3</v>
      </c>
      <c r="H48" s="5"/>
      <c r="I48" s="3"/>
      <c r="J48" s="3"/>
    </row>
    <row r="49" spans="3:10">
      <c r="C49" s="6" t="str">
        <f>IF(H14=1,"Private equity","")</f>
        <v>Private equity</v>
      </c>
      <c r="D49" s="3">
        <f>IF(H14=1,L34,"")</f>
        <v>0</v>
      </c>
      <c r="E49" s="3">
        <f t="shared" ca="1" si="3"/>
        <v>2.0799999999999999E-2</v>
      </c>
      <c r="H49" s="5"/>
      <c r="I49" s="3"/>
      <c r="J49" s="3"/>
    </row>
    <row r="50" spans="3:10">
      <c r="C50" s="76" t="str">
        <f>IF(H14=1,"Hegdefondsen","")</f>
        <v>Hegdefondsen</v>
      </c>
      <c r="D50" s="3">
        <f>IF(H14=1,L35,"")</f>
        <v>0</v>
      </c>
      <c r="E50" s="3">
        <f t="shared" ca="1" si="3"/>
        <v>2.7900000000000001E-2</v>
      </c>
      <c r="H50" s="5"/>
      <c r="I50" s="3"/>
      <c r="J50" s="3"/>
    </row>
    <row r="51" spans="3:10">
      <c r="C51" s="6" t="str">
        <f>IF(H14=1,"Grondstoffen","")</f>
        <v>Grondstoffen</v>
      </c>
      <c r="D51" s="3">
        <f>IF(H14=1,L36,"")</f>
        <v>0</v>
      </c>
      <c r="E51" s="3">
        <f t="shared" ca="1" si="3"/>
        <v>7.1999999999999998E-3</v>
      </c>
      <c r="H51" s="5"/>
      <c r="I51" s="3"/>
      <c r="J51" s="3"/>
    </row>
    <row r="52" spans="3:10">
      <c r="C52" s="6" t="str">
        <f>IF(H14=1,"Overige beleggingskosten","")</f>
        <v>Overige beleggingskosten</v>
      </c>
      <c r="D52" s="3">
        <f>IF(H14=1,L37,"")</f>
        <v>0</v>
      </c>
      <c r="E52" s="3">
        <f t="shared" ca="1" si="3"/>
        <v>8.0000000000000004E-4</v>
      </c>
      <c r="H52" s="5"/>
      <c r="I52" s="3"/>
      <c r="J52" s="3"/>
    </row>
    <row r="57" spans="3:10">
      <c r="I57" s="5"/>
      <c r="J57" s="5"/>
    </row>
    <row r="58" spans="3:10">
      <c r="H58" s="5"/>
      <c r="I58" s="3"/>
      <c r="J58" s="3"/>
    </row>
  </sheetData>
  <sheetProtection password="AC59" sheet="1" objects="1" scenarios="1"/>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3:C12"/>
  <sheetViews>
    <sheetView workbookViewId="0"/>
  </sheetViews>
  <sheetFormatPr baseColWidth="10" defaultColWidth="8.83203125" defaultRowHeight="14" x14ac:dyDescent="0"/>
  <cols>
    <col min="3" max="3" width="106.1640625" customWidth="1"/>
    <col min="5" max="5" width="106.1640625" customWidth="1"/>
  </cols>
  <sheetData>
    <row r="3" spans="3:3" ht="177" customHeight="1"/>
    <row r="6" spans="3:3" ht="177" customHeight="1">
      <c r="C6" s="98"/>
    </row>
    <row r="9" spans="3:3" ht="177" customHeight="1">
      <c r="C9" s="102" t="str">
        <f>Berekeningen!I5</f>
        <v>Voer gegevens in en maak uw keuzes</v>
      </c>
    </row>
    <row r="12" spans="3:3" ht="177" customHeight="1"/>
  </sheetData>
  <sheetProtection password="AC59" sheet="1" objects="1" scenarios="1"/>
  <conditionalFormatting sqref="C9">
    <cfRule type="expression" dxfId="0" priority="1">
      <formula>IF(C9="Er is een fout opgetreden. Controleer uw invoer!",TRUE,FALSE)</formula>
    </cfRule>
  </conditionalFormatting>
  <pageMargins left="0.7" right="0.7" top="0.75" bottom="0.75" header="0.3" footer="0.3"/>
  <pageSetup paperSize="9" orientation="portrait"/>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3"/>
  <sheetViews>
    <sheetView workbookViewId="0"/>
  </sheetViews>
  <sheetFormatPr baseColWidth="10" defaultColWidth="8.83203125" defaultRowHeight="14" x14ac:dyDescent="0"/>
  <sheetData>
    <row r="2" spans="2:20">
      <c r="B2" s="5" t="s">
        <v>20</v>
      </c>
      <c r="E2" s="17" t="s">
        <v>21</v>
      </c>
      <c r="I2" s="7" t="s">
        <v>92</v>
      </c>
    </row>
    <row r="3" spans="2:20">
      <c r="B3" s="10">
        <v>0</v>
      </c>
      <c r="C3" s="11">
        <v>1</v>
      </c>
      <c r="E3" s="18">
        <v>1</v>
      </c>
      <c r="F3" s="19" t="s">
        <v>22</v>
      </c>
      <c r="G3" s="11"/>
      <c r="J3" t="s">
        <v>4</v>
      </c>
      <c r="K3" t="s">
        <v>5</v>
      </c>
      <c r="L3" t="s">
        <v>6</v>
      </c>
      <c r="M3" t="s">
        <v>7</v>
      </c>
      <c r="N3" s="1" t="s">
        <v>94</v>
      </c>
      <c r="O3" s="1" t="s">
        <v>81</v>
      </c>
      <c r="P3" t="s">
        <v>12</v>
      </c>
      <c r="Q3" t="s">
        <v>9</v>
      </c>
      <c r="T3" s="146" t="s">
        <v>155</v>
      </c>
    </row>
    <row r="4" spans="2:20">
      <c r="B4" s="12">
        <v>10000</v>
      </c>
      <c r="C4" s="13">
        <v>2</v>
      </c>
      <c r="E4" s="20">
        <v>2</v>
      </c>
      <c r="F4" s="21" t="s">
        <v>13</v>
      </c>
      <c r="G4" s="13"/>
      <c r="I4" t="s">
        <v>13</v>
      </c>
      <c r="J4" s="9">
        <v>2.852365145524104E-3</v>
      </c>
      <c r="K4" s="9">
        <v>5.4316675693129729E-3</v>
      </c>
      <c r="L4" s="9">
        <v>6.6961257194062158E-3</v>
      </c>
      <c r="M4" s="9" t="s">
        <v>18</v>
      </c>
      <c r="N4" s="9">
        <v>2.785465583430051E-2</v>
      </c>
      <c r="O4" s="9">
        <v>7.2338638166798905E-3</v>
      </c>
      <c r="P4" s="147">
        <v>7.6224968821664491E-4</v>
      </c>
      <c r="Q4" s="9">
        <v>4.6478992391179941E-3</v>
      </c>
      <c r="T4" s="147">
        <v>4.4705568051569753E-4</v>
      </c>
    </row>
    <row r="5" spans="2:20">
      <c r="B5" s="12">
        <v>100000</v>
      </c>
      <c r="C5" s="13">
        <v>3</v>
      </c>
      <c r="E5" s="20">
        <v>3</v>
      </c>
      <c r="F5" s="21" t="s">
        <v>14</v>
      </c>
      <c r="G5" s="13"/>
      <c r="I5" t="s">
        <v>14</v>
      </c>
      <c r="J5" s="9">
        <v>2.3912795409677984E-3</v>
      </c>
      <c r="K5" s="9">
        <v>4.0317794548680782E-3</v>
      </c>
      <c r="L5" s="9">
        <v>7.5271034062838107E-3</v>
      </c>
      <c r="M5" s="9">
        <v>2.0847362025995839E-2</v>
      </c>
      <c r="N5" s="9">
        <v>3.4823788780840158E-2</v>
      </c>
      <c r="O5" s="9">
        <v>5.0138915570173926E-3</v>
      </c>
      <c r="P5" s="147">
        <v>1.1631440847065075E-3</v>
      </c>
      <c r="Q5" s="9">
        <v>4.7059807029051744E-3</v>
      </c>
      <c r="T5" s="147">
        <v>1.3450512453919623E-3</v>
      </c>
    </row>
    <row r="6" spans="2:20">
      <c r="B6" s="12">
        <v>1000000</v>
      </c>
      <c r="C6" s="13">
        <v>4</v>
      </c>
      <c r="E6" s="20">
        <v>4</v>
      </c>
      <c r="F6" s="21" t="s">
        <v>15</v>
      </c>
      <c r="G6" s="13"/>
      <c r="I6" t="s">
        <v>15</v>
      </c>
      <c r="J6" s="9">
        <v>2.3833778130249658E-3</v>
      </c>
      <c r="K6" s="9">
        <v>3.9993186246535355E-3</v>
      </c>
      <c r="L6" s="9">
        <v>6.6681082840508651E-3</v>
      </c>
      <c r="M6" s="9">
        <v>2.3761034323945898E-2</v>
      </c>
      <c r="N6" s="9">
        <v>2.5554338450316672E-2</v>
      </c>
      <c r="O6" s="9">
        <v>4.4549968725666658E-3</v>
      </c>
      <c r="P6" s="147">
        <v>1.1991085890565233E-3</v>
      </c>
      <c r="Q6" s="9">
        <v>5.0328633519691069E-3</v>
      </c>
      <c r="T6" s="147">
        <v>1.2074362935415152E-3</v>
      </c>
    </row>
    <row r="7" spans="2:20">
      <c r="B7" s="14">
        <v>10000000</v>
      </c>
      <c r="C7" s="15">
        <v>5</v>
      </c>
      <c r="E7" s="22">
        <v>5</v>
      </c>
      <c r="F7" s="23" t="s">
        <v>16</v>
      </c>
      <c r="G7" s="15"/>
      <c r="I7" t="s">
        <v>16</v>
      </c>
      <c r="J7" s="9">
        <v>1.6936611845412895E-3</v>
      </c>
      <c r="K7" s="9">
        <v>2.6409783765214451E-3</v>
      </c>
      <c r="L7" s="9">
        <v>9.251574516672469E-3</v>
      </c>
      <c r="M7" s="9">
        <v>2.3075752298391403E-2</v>
      </c>
      <c r="N7" s="9">
        <v>2.5312892715752343E-2</v>
      </c>
      <c r="O7" s="9">
        <v>2.6420745569421108E-3</v>
      </c>
      <c r="P7" s="147">
        <v>8.7616012495263229E-4</v>
      </c>
      <c r="Q7" s="9">
        <v>4.2836819787298265E-3</v>
      </c>
      <c r="T7" s="147">
        <v>8.7616012495263229E-4</v>
      </c>
    </row>
    <row r="8" spans="2:20">
      <c r="I8" t="s">
        <v>17</v>
      </c>
      <c r="J8" s="9">
        <v>2.3842264504850713E-3</v>
      </c>
      <c r="K8" s="9">
        <v>3.9897508186877081E-3</v>
      </c>
      <c r="L8" s="9">
        <v>7.3951633231599317E-3</v>
      </c>
      <c r="M8" s="9">
        <v>2.3536573342761869E-2</v>
      </c>
      <c r="N8" s="9">
        <v>2.7594243353555231E-2</v>
      </c>
      <c r="O8" s="9">
        <v>4.6808011803730828E-3</v>
      </c>
      <c r="P8" s="147">
        <v>1.1442405210724611E-3</v>
      </c>
      <c r="Q8" s="9">
        <v>4.7778315680428131E-3</v>
      </c>
      <c r="T8" s="147">
        <v>1.2200647522140145E-3</v>
      </c>
    </row>
    <row r="9" spans="2:20">
      <c r="I9" s="8"/>
      <c r="J9" s="8"/>
      <c r="K9" s="8"/>
      <c r="L9" s="8"/>
      <c r="M9" s="8"/>
      <c r="N9" s="8"/>
      <c r="O9" s="8"/>
      <c r="P9" s="8"/>
      <c r="Q9" s="8"/>
      <c r="T9" s="145" t="s">
        <v>154</v>
      </c>
    </row>
    <row r="10" spans="2:20">
      <c r="I10" s="29">
        <v>1</v>
      </c>
      <c r="J10" s="29">
        <v>2</v>
      </c>
      <c r="K10" s="29">
        <v>3</v>
      </c>
      <c r="L10" s="29">
        <v>4</v>
      </c>
      <c r="M10" s="29">
        <v>5</v>
      </c>
      <c r="N10" s="29">
        <v>6</v>
      </c>
      <c r="O10" s="29">
        <v>7</v>
      </c>
      <c r="P10" s="29">
        <v>8</v>
      </c>
      <c r="Q10" s="29">
        <v>9</v>
      </c>
    </row>
    <row r="11" spans="2:20">
      <c r="I11" s="7" t="s">
        <v>93</v>
      </c>
      <c r="J11" t="s">
        <v>4</v>
      </c>
      <c r="K11" t="s">
        <v>5</v>
      </c>
      <c r="L11" t="s">
        <v>6</v>
      </c>
      <c r="M11" t="s">
        <v>7</v>
      </c>
      <c r="N11" s="1" t="s">
        <v>94</v>
      </c>
      <c r="O11" s="1" t="s">
        <v>81</v>
      </c>
      <c r="P11" t="s">
        <v>12</v>
      </c>
      <c r="Q11" t="s">
        <v>9</v>
      </c>
    </row>
    <row r="12" spans="2:20">
      <c r="I12" s="25">
        <v>1</v>
      </c>
      <c r="J12" s="49">
        <f>J13</f>
        <v>2.8999999999999998E-3</v>
      </c>
      <c r="K12" s="49">
        <f t="shared" ref="K12:Q13" si="0">K13</f>
        <v>5.4000000000000003E-3</v>
      </c>
      <c r="L12" s="49">
        <f t="shared" si="0"/>
        <v>6.7000000000000002E-3</v>
      </c>
      <c r="M12" s="49">
        <f t="shared" si="0"/>
        <v>2.0799999999999999E-2</v>
      </c>
      <c r="N12" s="49">
        <f t="shared" si="0"/>
        <v>2.7900000000000001E-2</v>
      </c>
      <c r="O12" s="49">
        <f t="shared" si="0"/>
        <v>7.1999999999999998E-3</v>
      </c>
      <c r="P12" s="49">
        <f t="shared" si="0"/>
        <v>8.0000000000000004E-4</v>
      </c>
      <c r="Q12" s="49">
        <f t="shared" si="0"/>
        <v>4.5999999999999999E-3</v>
      </c>
      <c r="R12" s="50" t="s">
        <v>61</v>
      </c>
    </row>
    <row r="13" spans="2:20">
      <c r="I13" s="25">
        <v>2</v>
      </c>
      <c r="J13" s="24">
        <f t="shared" ref="J13:L16" si="1">ROUND(J4,4)</f>
        <v>2.8999999999999998E-3</v>
      </c>
      <c r="K13" s="24">
        <f t="shared" si="1"/>
        <v>5.4000000000000003E-3</v>
      </c>
      <c r="L13" s="24">
        <f t="shared" si="1"/>
        <v>6.7000000000000002E-3</v>
      </c>
      <c r="M13" s="49">
        <f t="shared" si="0"/>
        <v>2.0799999999999999E-2</v>
      </c>
      <c r="N13" s="24">
        <f t="shared" ref="N13:Q16" si="2">ROUND(N4,4)</f>
        <v>2.7900000000000001E-2</v>
      </c>
      <c r="O13" s="24">
        <f t="shared" si="2"/>
        <v>7.1999999999999998E-3</v>
      </c>
      <c r="P13" s="149">
        <f t="shared" si="2"/>
        <v>8.0000000000000004E-4</v>
      </c>
      <c r="Q13" s="24">
        <f t="shared" si="2"/>
        <v>4.5999999999999999E-3</v>
      </c>
    </row>
    <row r="14" spans="2:20">
      <c r="I14" s="25">
        <v>3</v>
      </c>
      <c r="J14" s="24">
        <f t="shared" si="1"/>
        <v>2.3999999999999998E-3</v>
      </c>
      <c r="K14" s="24">
        <f t="shared" si="1"/>
        <v>4.0000000000000001E-3</v>
      </c>
      <c r="L14" s="24">
        <f t="shared" si="1"/>
        <v>7.4999999999999997E-3</v>
      </c>
      <c r="M14" s="24">
        <f>ROUND(M5,4)</f>
        <v>2.0799999999999999E-2</v>
      </c>
      <c r="N14" s="24">
        <f t="shared" si="2"/>
        <v>3.4799999999999998E-2</v>
      </c>
      <c r="O14" s="24">
        <f t="shared" si="2"/>
        <v>5.0000000000000001E-3</v>
      </c>
      <c r="P14" s="149">
        <f t="shared" si="2"/>
        <v>1.1999999999999999E-3</v>
      </c>
      <c r="Q14" s="24">
        <f t="shared" si="2"/>
        <v>4.7000000000000002E-3</v>
      </c>
    </row>
    <row r="15" spans="2:20">
      <c r="I15" s="25">
        <v>4</v>
      </c>
      <c r="J15" s="24">
        <f t="shared" si="1"/>
        <v>2.3999999999999998E-3</v>
      </c>
      <c r="K15" s="24">
        <f t="shared" si="1"/>
        <v>4.0000000000000001E-3</v>
      </c>
      <c r="L15" s="24">
        <f t="shared" si="1"/>
        <v>6.7000000000000002E-3</v>
      </c>
      <c r="M15" s="24">
        <f>ROUND(M6,4)</f>
        <v>2.3800000000000002E-2</v>
      </c>
      <c r="N15" s="24">
        <f t="shared" si="2"/>
        <v>2.5600000000000001E-2</v>
      </c>
      <c r="O15" s="24">
        <f t="shared" si="2"/>
        <v>4.4999999999999997E-3</v>
      </c>
      <c r="P15" s="24">
        <f t="shared" si="2"/>
        <v>1.1999999999999999E-3</v>
      </c>
      <c r="Q15" s="24">
        <f t="shared" si="2"/>
        <v>5.0000000000000001E-3</v>
      </c>
    </row>
    <row r="16" spans="2:20">
      <c r="I16" s="25">
        <v>5</v>
      </c>
      <c r="J16" s="24">
        <f t="shared" si="1"/>
        <v>1.6999999999999999E-3</v>
      </c>
      <c r="K16" s="24">
        <f t="shared" si="1"/>
        <v>2.5999999999999999E-3</v>
      </c>
      <c r="L16" s="24">
        <f t="shared" si="1"/>
        <v>9.2999999999999992E-3</v>
      </c>
      <c r="M16" s="24">
        <f>ROUND(M7,4)</f>
        <v>2.3099999999999999E-2</v>
      </c>
      <c r="N16" s="24">
        <f t="shared" si="2"/>
        <v>2.53E-2</v>
      </c>
      <c r="O16" s="24">
        <f t="shared" si="2"/>
        <v>2.5999999999999999E-3</v>
      </c>
      <c r="P16" s="24">
        <f t="shared" si="2"/>
        <v>8.9999999999999998E-4</v>
      </c>
      <c r="Q16" s="24">
        <f t="shared" si="2"/>
        <v>4.3E-3</v>
      </c>
    </row>
    <row r="17" spans="2:20">
      <c r="I17" s="32" t="s">
        <v>30</v>
      </c>
      <c r="J17" s="24"/>
      <c r="K17" s="24"/>
      <c r="L17" s="24"/>
      <c r="M17" s="24"/>
      <c r="N17" s="24"/>
      <c r="O17" s="24"/>
      <c r="P17" s="24"/>
      <c r="Q17" s="24"/>
    </row>
    <row r="19" spans="2:20">
      <c r="I19" s="5" t="s">
        <v>76</v>
      </c>
    </row>
    <row r="21" spans="2:20">
      <c r="I21" s="7" t="s">
        <v>75</v>
      </c>
      <c r="J21" t="s">
        <v>4</v>
      </c>
      <c r="K21" t="s">
        <v>5</v>
      </c>
      <c r="L21" t="s">
        <v>6</v>
      </c>
      <c r="M21" t="s">
        <v>7</v>
      </c>
      <c r="N21" s="1" t="s">
        <v>94</v>
      </c>
      <c r="O21" s="1" t="s">
        <v>81</v>
      </c>
      <c r="P21" t="s">
        <v>12</v>
      </c>
      <c r="Q21" t="s">
        <v>9</v>
      </c>
      <c r="T21" s="146" t="s">
        <v>155</v>
      </c>
    </row>
    <row r="22" spans="2:20">
      <c r="I22" s="25">
        <v>1</v>
      </c>
      <c r="J22" s="49">
        <f t="shared" ref="J22:Q22" si="3">J23</f>
        <v>1.9E-3</v>
      </c>
      <c r="K22" s="49">
        <f t="shared" si="3"/>
        <v>4.4999999999999997E-3</v>
      </c>
      <c r="L22" s="49">
        <f t="shared" si="3"/>
        <v>5.3E-3</v>
      </c>
      <c r="M22" s="49">
        <f t="shared" si="3"/>
        <v>0.02</v>
      </c>
      <c r="N22" s="49">
        <f t="shared" si="3"/>
        <v>2.7099999999999999E-2</v>
      </c>
      <c r="O22" s="49">
        <f t="shared" si="3"/>
        <v>7.1999999999999998E-3</v>
      </c>
      <c r="P22" s="49">
        <f t="shared" si="3"/>
        <v>5.0000000000000001E-4</v>
      </c>
      <c r="Q22" s="49">
        <f t="shared" si="3"/>
        <v>3.3999999999999998E-3</v>
      </c>
      <c r="T22" s="49">
        <f>T23</f>
        <v>2.0000000000000001E-4</v>
      </c>
    </row>
    <row r="23" spans="2:20">
      <c r="I23" s="25">
        <v>2</v>
      </c>
      <c r="J23" s="24">
        <v>1.9E-3</v>
      </c>
      <c r="K23" s="24">
        <v>4.4999999999999997E-3</v>
      </c>
      <c r="L23" s="24">
        <v>5.3E-3</v>
      </c>
      <c r="M23" s="49">
        <v>0.02</v>
      </c>
      <c r="N23" s="24">
        <v>2.7099999999999999E-2</v>
      </c>
      <c r="O23" s="24">
        <v>7.1999999999999998E-3</v>
      </c>
      <c r="P23" s="148">
        <v>5.0000000000000001E-4</v>
      </c>
      <c r="Q23" s="24">
        <v>3.3999999999999998E-3</v>
      </c>
      <c r="T23" s="64">
        <v>2.0000000000000001E-4</v>
      </c>
    </row>
    <row r="24" spans="2:20">
      <c r="I24" s="25">
        <v>3</v>
      </c>
      <c r="J24" s="24">
        <v>1.6999999999999999E-3</v>
      </c>
      <c r="K24" s="24">
        <v>3.0999999999999999E-3</v>
      </c>
      <c r="L24" s="24">
        <v>7.0000000000000001E-3</v>
      </c>
      <c r="M24" s="24">
        <v>0.02</v>
      </c>
      <c r="N24" s="24">
        <v>3.4799999999999998E-2</v>
      </c>
      <c r="O24" s="24">
        <v>3.5000000000000001E-3</v>
      </c>
      <c r="P24" s="148">
        <v>8.9999999999999998E-4</v>
      </c>
      <c r="Q24" s="24">
        <v>3.8999999999999998E-3</v>
      </c>
      <c r="T24" s="64">
        <v>1.1000000000000001E-3</v>
      </c>
    </row>
    <row r="25" spans="2:20">
      <c r="I25" s="25">
        <v>4</v>
      </c>
      <c r="J25" s="24">
        <v>1.6000000000000001E-3</v>
      </c>
      <c r="K25" s="24">
        <v>3.3999999999999998E-3</v>
      </c>
      <c r="L25" s="24">
        <v>6.4999999999999997E-3</v>
      </c>
      <c r="M25" s="24">
        <v>2.3699999999999999E-2</v>
      </c>
      <c r="N25" s="24">
        <v>2.3699999999999999E-2</v>
      </c>
      <c r="O25" s="24">
        <v>3.0999999999999999E-3</v>
      </c>
      <c r="P25" s="148">
        <v>8.9999999999999998E-4</v>
      </c>
      <c r="Q25" s="24">
        <v>4.0000000000000001E-3</v>
      </c>
      <c r="T25" s="64">
        <v>8.9999999999999998E-4</v>
      </c>
    </row>
    <row r="26" spans="2:20">
      <c r="I26" s="25">
        <v>5</v>
      </c>
      <c r="J26" s="24">
        <v>1E-3</v>
      </c>
      <c r="K26" s="24">
        <v>2.2000000000000001E-3</v>
      </c>
      <c r="L26" s="24">
        <v>8.5000000000000006E-3</v>
      </c>
      <c r="M26" s="24">
        <v>2.3E-2</v>
      </c>
      <c r="N26" s="24">
        <v>2.4199999999999999E-2</v>
      </c>
      <c r="O26" s="24">
        <v>1.5E-3</v>
      </c>
      <c r="P26" s="148">
        <v>4.0000000000000002E-4</v>
      </c>
      <c r="Q26" s="24">
        <v>3.5999999999999999E-3</v>
      </c>
      <c r="T26" s="64">
        <v>4.0000000000000002E-4</v>
      </c>
    </row>
    <row r="27" spans="2:20">
      <c r="I27" s="32" t="s">
        <v>30</v>
      </c>
      <c r="J27" s="24"/>
      <c r="K27" s="24"/>
      <c r="L27" s="24"/>
      <c r="M27" s="24"/>
      <c r="N27" s="24"/>
      <c r="O27" s="24"/>
      <c r="P27" s="24"/>
      <c r="Q27" s="24"/>
      <c r="T27" s="145" t="s">
        <v>154</v>
      </c>
    </row>
    <row r="30" spans="2:20">
      <c r="B30" s="7" t="s">
        <v>169</v>
      </c>
    </row>
    <row r="31" spans="2:20">
      <c r="B31" t="s">
        <v>168</v>
      </c>
      <c r="C31" s="1" t="s">
        <v>172</v>
      </c>
    </row>
    <row r="32" spans="2:20">
      <c r="B32" t="s">
        <v>170</v>
      </c>
      <c r="C32" t="s">
        <v>173</v>
      </c>
    </row>
    <row r="33" spans="2:3">
      <c r="B33" t="s">
        <v>171</v>
      </c>
      <c r="C33" t="s">
        <v>174</v>
      </c>
    </row>
  </sheetData>
  <sheetProtection password="AC59" sheet="1" objects="1" scenarios="1"/>
  <pageMargins left="0.7" right="0.7" top="0.75" bottom="0.75" header="0.3" footer="0.3"/>
  <ignoredErrors>
    <ignoredError sqref="M13" formula="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AB47"/>
  <sheetViews>
    <sheetView workbookViewId="0"/>
  </sheetViews>
  <sheetFormatPr baseColWidth="10" defaultColWidth="8.83203125" defaultRowHeight="14" x14ac:dyDescent="0"/>
  <cols>
    <col min="5" max="5" width="10.1640625" bestFit="1" customWidth="1"/>
  </cols>
  <sheetData>
    <row r="2" spans="2:28">
      <c r="K2" s="39"/>
      <c r="L2" s="19"/>
      <c r="M2" s="19"/>
      <c r="N2" s="19"/>
      <c r="O2" s="19"/>
      <c r="P2" s="19"/>
      <c r="Q2" s="19"/>
      <c r="R2" s="19"/>
      <c r="S2" s="19"/>
      <c r="T2" s="19"/>
      <c r="U2" s="19"/>
      <c r="V2" s="19"/>
      <c r="W2" s="19"/>
      <c r="X2" s="19"/>
      <c r="Y2" s="19"/>
      <c r="Z2" s="19"/>
      <c r="AA2" s="19"/>
      <c r="AB2" s="11"/>
    </row>
    <row r="3" spans="2:28">
      <c r="K3" s="40"/>
      <c r="L3" s="17" t="s">
        <v>46</v>
      </c>
      <c r="N3" s="21"/>
      <c r="O3" s="21"/>
      <c r="P3" s="21"/>
      <c r="Q3" s="21"/>
      <c r="R3" s="21"/>
      <c r="S3" s="21"/>
      <c r="T3" s="21"/>
      <c r="U3" s="21"/>
      <c r="V3" s="21"/>
      <c r="W3" s="21"/>
      <c r="X3" s="21"/>
      <c r="Y3" s="21"/>
      <c r="Z3" s="21"/>
      <c r="AA3" s="21"/>
      <c r="AB3" s="13"/>
    </row>
    <row r="4" spans="2:28">
      <c r="K4" s="40"/>
      <c r="L4" s="41" t="s">
        <v>31</v>
      </c>
      <c r="M4" s="42" t="s">
        <v>57</v>
      </c>
      <c r="O4" s="21"/>
      <c r="P4" s="21"/>
      <c r="Q4" s="21"/>
      <c r="R4" s="21"/>
      <c r="S4" s="42" t="s">
        <v>37</v>
      </c>
      <c r="T4" s="21"/>
      <c r="U4" s="21"/>
      <c r="V4" s="21"/>
      <c r="W4" s="21"/>
      <c r="X4" s="21"/>
      <c r="Y4" s="21"/>
      <c r="Z4" s="21"/>
      <c r="AA4" s="21"/>
      <c r="AB4" s="13"/>
    </row>
    <row r="5" spans="2:28">
      <c r="K5" s="40"/>
      <c r="L5" s="41" t="s">
        <v>32</v>
      </c>
      <c r="M5" s="42" t="s">
        <v>39</v>
      </c>
      <c r="O5" s="21"/>
      <c r="P5" s="21"/>
      <c r="Q5" s="21"/>
      <c r="R5" s="21"/>
      <c r="S5" s="42" t="s">
        <v>37</v>
      </c>
      <c r="T5" s="21"/>
      <c r="U5" s="21"/>
      <c r="V5" s="21"/>
      <c r="W5" s="21"/>
      <c r="X5" s="21"/>
      <c r="Y5" s="21"/>
      <c r="Z5" s="21"/>
      <c r="AA5" s="21"/>
      <c r="AB5" s="13"/>
    </row>
    <row r="6" spans="2:28">
      <c r="K6" s="40"/>
      <c r="L6" s="41" t="s">
        <v>33</v>
      </c>
      <c r="M6" s="41" t="s">
        <v>35</v>
      </c>
      <c r="O6" s="21"/>
      <c r="P6" s="21"/>
      <c r="Q6" s="21"/>
      <c r="R6" s="21"/>
      <c r="S6" s="42" t="s">
        <v>43</v>
      </c>
      <c r="T6" s="21"/>
      <c r="U6" s="21"/>
      <c r="V6" s="21"/>
      <c r="W6" s="21"/>
      <c r="X6" s="21"/>
      <c r="Y6" s="21"/>
      <c r="Z6" s="21"/>
      <c r="AA6" s="21"/>
      <c r="AB6" s="13"/>
    </row>
    <row r="7" spans="2:28">
      <c r="B7" t="s">
        <v>40</v>
      </c>
      <c r="E7" s="4">
        <v>4.7999999999999996E-3</v>
      </c>
      <c r="K7" s="40"/>
      <c r="L7" s="57" t="s">
        <v>34</v>
      </c>
      <c r="M7" s="58" t="s">
        <v>44</v>
      </c>
      <c r="O7" s="21"/>
      <c r="P7" s="21"/>
      <c r="Q7" s="21"/>
      <c r="R7" s="21"/>
      <c r="S7" s="58" t="s">
        <v>50</v>
      </c>
      <c r="T7" s="21"/>
      <c r="U7" s="21"/>
      <c r="V7" s="21"/>
      <c r="W7" s="21"/>
      <c r="X7" s="21"/>
      <c r="Y7" s="21"/>
      <c r="Z7" s="21"/>
      <c r="AA7" s="21"/>
      <c r="AB7" s="13"/>
    </row>
    <row r="8" spans="2:28">
      <c r="B8" t="s">
        <v>41</v>
      </c>
      <c r="E8" s="4">
        <v>5.1000000000000004E-3</v>
      </c>
      <c r="K8" s="40"/>
      <c r="L8" s="41"/>
      <c r="M8" s="41"/>
      <c r="O8" s="21"/>
      <c r="P8" s="21"/>
      <c r="Q8" s="21"/>
      <c r="R8" s="21"/>
      <c r="S8" s="48" t="s">
        <v>58</v>
      </c>
      <c r="T8" s="21"/>
      <c r="U8" s="21"/>
      <c r="V8" s="21"/>
      <c r="W8" s="21"/>
      <c r="X8" s="21"/>
      <c r="Y8" s="21"/>
      <c r="Z8" s="21"/>
      <c r="AA8" s="21"/>
      <c r="AB8" s="13"/>
    </row>
    <row r="9" spans="2:28">
      <c r="B9" t="s">
        <v>42</v>
      </c>
      <c r="E9" s="37">
        <f>AVERAGE(E7:E8)</f>
        <v>4.9499999999999995E-3</v>
      </c>
      <c r="F9" s="27" t="s">
        <v>48</v>
      </c>
      <c r="G9" s="26" t="s">
        <v>59</v>
      </c>
      <c r="K9" s="40"/>
      <c r="L9" s="21"/>
      <c r="N9" s="21"/>
      <c r="O9" s="21"/>
      <c r="P9" s="21"/>
      <c r="Q9" s="21"/>
      <c r="R9" s="21"/>
      <c r="S9" s="21"/>
      <c r="T9" s="21"/>
      <c r="U9" s="21"/>
      <c r="V9" s="21"/>
      <c r="W9" s="21"/>
      <c r="X9" s="21"/>
      <c r="Y9" s="21"/>
      <c r="Z9" s="21"/>
      <c r="AA9" s="21"/>
      <c r="AB9" s="13"/>
    </row>
    <row r="10" spans="2:28">
      <c r="K10" s="40"/>
      <c r="L10" s="42" t="s">
        <v>53</v>
      </c>
      <c r="N10" s="41"/>
      <c r="O10" s="21"/>
      <c r="P10" s="21"/>
      <c r="Q10" s="21"/>
      <c r="R10" s="21"/>
      <c r="S10" s="21"/>
      <c r="T10" s="21"/>
      <c r="U10" s="21"/>
      <c r="V10" s="41" t="s">
        <v>55</v>
      </c>
      <c r="W10" s="21"/>
      <c r="X10" s="21"/>
      <c r="Y10" s="21"/>
      <c r="Z10" s="21"/>
      <c r="AA10" s="21"/>
      <c r="AB10" s="13"/>
    </row>
    <row r="11" spans="2:28">
      <c r="K11" s="40"/>
      <c r="L11" s="44" t="s">
        <v>54</v>
      </c>
      <c r="N11" s="41"/>
      <c r="O11" s="21"/>
      <c r="P11" s="21"/>
      <c r="Q11" s="21"/>
      <c r="R11" s="21"/>
      <c r="S11" s="21"/>
      <c r="T11" s="21"/>
      <c r="U11" s="21"/>
      <c r="V11" s="46" t="s">
        <v>56</v>
      </c>
      <c r="W11" s="21"/>
      <c r="X11" s="21"/>
      <c r="Y11" s="21"/>
      <c r="Z11" s="21"/>
      <c r="AA11" s="21"/>
      <c r="AB11" s="13"/>
    </row>
    <row r="12" spans="2:28">
      <c r="K12" s="43"/>
      <c r="L12" s="23"/>
      <c r="M12" s="23"/>
      <c r="N12" s="23"/>
      <c r="O12" s="23"/>
      <c r="P12" s="23"/>
      <c r="Q12" s="23"/>
      <c r="R12" s="23"/>
      <c r="S12" s="23"/>
      <c r="T12" s="23"/>
      <c r="U12" s="23"/>
      <c r="V12" s="23"/>
      <c r="W12" s="23"/>
      <c r="X12" s="23"/>
      <c r="Y12" s="23"/>
      <c r="Z12" s="23"/>
      <c r="AA12" s="23"/>
      <c r="AB12" s="15"/>
    </row>
    <row r="16" spans="2:28">
      <c r="H16" s="26" t="s">
        <v>62</v>
      </c>
    </row>
    <row r="20" spans="18:21">
      <c r="S20" s="5" t="s">
        <v>51</v>
      </c>
      <c r="T20" s="5" t="s">
        <v>23</v>
      </c>
    </row>
    <row r="21" spans="18:21">
      <c r="R21" s="5" t="s">
        <v>52</v>
      </c>
      <c r="S21" s="38">
        <f>E9</f>
        <v>4.9499999999999995E-3</v>
      </c>
      <c r="T21" s="38">
        <f ca="1">Berekeningen!N40</f>
        <v>4.5999999999999999E-3</v>
      </c>
    </row>
    <row r="30" spans="18:21">
      <c r="U30" s="27" t="s">
        <v>60</v>
      </c>
    </row>
    <row r="31" spans="18:21">
      <c r="R31" s="53" t="s">
        <v>65</v>
      </c>
    </row>
    <row r="32" spans="18:21">
      <c r="R32" s="53" t="s">
        <v>64</v>
      </c>
    </row>
    <row r="43" spans="1:21">
      <c r="A43" s="8"/>
    </row>
    <row r="44" spans="1:21">
      <c r="A44" s="8"/>
    </row>
    <row r="47" spans="1:21">
      <c r="R47" s="54" t="s">
        <v>9</v>
      </c>
      <c r="U47" s="55" t="s">
        <v>66</v>
      </c>
    </row>
  </sheetData>
  <pageMargins left="0.70866141732283472" right="0.70866141732283472" top="0.74803149606299213" bottom="0.74803149606299213" header="0.31496062992125984" footer="0.31496062992125984"/>
  <pageSetup paperSize="9" scale="49" orientation="landscape"/>
  <headerFooter>
    <oddHeader>&amp;C&amp;A</oddHeader>
    <oddFooter>&amp;L&amp;F&amp;R&amp;D</oddFooter>
  </headerFooter>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Policy Auditing</Name>
    <Synchronization>Synchronous</Synchronization>
    <Type>10001</Type>
    <SequenceNumber>1100</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Version=15.0.0.0, Culture=neutral, PublicKeyToken=71e9bce111e9429c</Assembly>
    <Class>Microsoft.Office.RecordsManagement.Internal.AuditHandler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L_subfolder_1 xmlns="936c9f6d-703f-4492-b10b-5967c53212d1" xsi:nil="true"/>
    <TaxCatchAll xmlns="936c9f6d-703f-4492-b10b-5967c53212d1">
      <Value>14211</Value>
      <Value>5897</Value>
      <Value>266</Value>
      <Value>5859</Value>
      <Value>5822</Value>
      <Value>5833</Value>
    </TaxCatchAll>
    <OrigineleLLLocatie xmlns="936c9f6d-703f-4492-b10b-5967c53212d1" xsi:nil="true"/>
    <OrigineleLLObjectId xmlns="936c9f6d-703f-4492-b10b-5967c53212d1" xsi:nil="true"/>
    <Relatienummer xmlns="936c9f6d-703f-4492-b10b-5967c53212d1" xsi:nil="true"/>
    <OrigineleLLFolder xmlns="936c9f6d-703f-4492-b10b-5967c53212d1" xsi:nil="true"/>
    <LL_subfolder_5 xmlns="936c9f6d-703f-4492-b10b-5967c53212d1" xsi:nil="true"/>
    <DossierstatusHTField0 xmlns="936c9f6d-703f-4492-b10b-5967c53212d1">
      <Terms xmlns="http://schemas.microsoft.com/office/infopath/2007/PartnerControls">
        <TermInfo xmlns="http://schemas.microsoft.com/office/infopath/2007/PartnerControls">
          <TermName xmlns="http://schemas.microsoft.com/office/infopath/2007/PartnerControls">Gestart</TermName>
          <TermId xmlns="http://schemas.microsoft.com/office/infopath/2007/PartnerControls">4090c930-50ea-4f08-b421-51eab9da8253</TermId>
        </TermInfo>
      </Terms>
    </DossierstatusHTField0>
    <TaxKeywordTaxHTField xmlns="936c9f6d-703f-4492-b10b-5967c53212d1">
      <Terms xmlns="http://schemas.microsoft.com/office/infopath/2007/PartnerControls">
        <TermInfo xmlns="http://schemas.microsoft.com/office/infopath/2007/PartnerControls">
          <TermName xmlns="http://schemas.microsoft.com/office/infopath/2007/PartnerControls">VBK2014</TermName>
          <TermId xmlns="http://schemas.microsoft.com/office/infopath/2007/PartnerControls">50badffd-708c-458a-9946-44c403893589</TermId>
        </TermInfo>
      </Terms>
    </TaxKeywordTaxHTField>
    <LL_subfolder_4 xmlns="936c9f6d-703f-4492-b10b-5967c53212d1" xsi:nil="true"/>
    <vergunningnummer xmlns="936c9f6d-703f-4492-b10b-5967c53212d1" xsi:nil="true"/>
    <OmschrijvingNote xmlns="936c9f6d-703f-4492-b10b-5967c53212d1" xsi:nil="true"/>
    <Betreft xmlns="936c9f6d-703f-4492-b10b-5967c53212d1" xsi:nil="true"/>
    <OrganisatieonderdeelHTField0 xmlns="936c9f6d-703f-4492-b10b-5967c53212d1">
      <Terms xmlns="http://schemas.microsoft.com/office/infopath/2007/PartnerControls">
        <TermInfo xmlns="http://schemas.microsoft.com/office/infopath/2007/PartnerControls">
          <TermName xmlns="http://schemas.microsoft.com/office/infopath/2007/PartnerControls">Pensioen ＆ AIFM</TermName>
          <TermId xmlns="http://schemas.microsoft.com/office/infopath/2007/PartnerControls">d69fa4eb-b839-4cac-833b-acf6bcc48110</TermId>
        </TermInfo>
      </Terms>
    </OrganisatieonderdeelHTField0>
    <ProcesHTField0 xmlns="936c9f6d-703f-4492-b10b-5967c53212d1">
      <Terms xmlns="http://schemas.microsoft.com/office/infopath/2007/PartnerControls">
        <TermInfo xmlns="http://schemas.microsoft.com/office/infopath/2007/PartnerControls">
          <TermName xmlns="http://schemas.microsoft.com/office/infopath/2007/PartnerControls">Onderzoek uitvoeren</TermName>
          <TermId xmlns="http://schemas.microsoft.com/office/infopath/2007/PartnerControls">6dce108e-3644-449a-94f8-5071a35522c8</TermId>
        </TermInfo>
      </Terms>
    </ProcesHTField0>
    <LL_subfolder_3 xmlns="936c9f6d-703f-4492-b10b-5967c53212d1" xsi:nil="true"/>
    <DocumenttypeHTField0 xmlns="936c9f6d-703f-4492-b10b-5967c53212d1">
      <Terms xmlns="http://schemas.microsoft.com/office/infopath/2007/PartnerControls">
        <TermInfo xmlns="http://schemas.microsoft.com/office/infopath/2007/PartnerControls">
          <TermName xmlns="http://schemas.microsoft.com/office/infopath/2007/PartnerControls">Excel overzicht</TermName>
          <TermId xmlns="http://schemas.microsoft.com/office/infopath/2007/PartnerControls">bb500ecd-5575-4a52-8c01-20da4006d678</TermId>
        </TermInfo>
      </Terms>
    </DocumenttypeHTField0>
    <Opsteldatum xmlns="936c9f6d-703f-4492-b10b-5967c53212d1">2015-04-16T22:00:00+00:00</Opsteldatum>
    <ToezichtstaakHTField0 xmlns="936c9f6d-703f-4492-b10b-5967c53212d1">
      <Terms xmlns="http://schemas.microsoft.com/office/infopath/2007/PartnerControls">
        <TermInfo xmlns="http://schemas.microsoft.com/office/infopath/2007/PartnerControls">
          <TermName xmlns="http://schemas.microsoft.com/office/infopath/2007/PartnerControls">Toezicht op Pensioenuitvoerders</TermName>
          <TermId xmlns="http://schemas.microsoft.com/office/infopath/2007/PartnerControls">50ed7ccf-4ed5-45d4-995a-c6278c39e7fe</TermId>
        </TermInfo>
      </Terms>
    </ToezichtstaakHTField0>
    <Geadresseerde xmlns="936c9f6d-703f-4492-b10b-5967c53212d1" xsi:nil="true"/>
    <Debiteurnummer xmlns="936c9f6d-703f-4492-b10b-5967c53212d1" xsi:nil="true"/>
    <Referentie xmlns="936c9f6d-703f-4492-b10b-5967c53212d1" xsi:nil="true"/>
    <LL_subfolder_2 xmlns="936c9f6d-703f-4492-b10b-5967c53212d1" xsi:nil="true"/>
    <Jaar xmlns="936c9f6d-703f-4492-b10b-5967c53212d1">2015</Jaar>
    <KopieAan xmlns="936c9f6d-703f-4492-b10b-5967c53212d1" xsi:nil="true"/>
    <KanaalHTField0 xmlns="936c9f6d-703f-4492-b10b-5967c53212d1">
      <Terms xmlns="http://schemas.microsoft.com/office/infopath/2007/PartnerControls"/>
    </KanaalHTField0>
    <_dlc_DocId xmlns="dd62d345-e1f9-48ef-b6ff-7cdbbbf7a6ae">AFMDOC-45-267020</_dlc_DocId>
    <_dlc_DocIdUrl xmlns="dd62d345-e1f9-48ef-b6ff-7cdbbbf7a6ae">
      <Url>http://dms.stelan.nl/uitvoering/i-over/_layouts/15/DocIdRedir.aspx?ID=AFMDOC-45-267020</Url>
      <Description>AFMDOC-45-267020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lgemeen document" ma:contentTypeID="0x010100AF3C3E63A8E348D0B83574E1B1F453E5003929ED3A8D04456685ACF4C22313EE1B000B46899A21731841A62410FD0D38053F" ma:contentTypeVersion="217" ma:contentTypeDescription="Een nieuw document maken." ma:contentTypeScope="" ma:versionID="59f056b1128da02544ba4be8049a2d56">
  <xsd:schema xmlns:xsd="http://www.w3.org/2001/XMLSchema" xmlns:xs="http://www.w3.org/2001/XMLSchema" xmlns:p="http://schemas.microsoft.com/office/2006/metadata/properties" xmlns:ns1="http://schemas.microsoft.com/sharepoint/v3" xmlns:ns3="936c9f6d-703f-4492-b10b-5967c53212d1" xmlns:ns4="dd62d345-e1f9-48ef-b6ff-7cdbbbf7a6ae" targetNamespace="http://schemas.microsoft.com/office/2006/metadata/properties" ma:root="true" ma:fieldsID="e1139657c53eb625a7bca2021b1bf9ed" ns1:_="" ns3:_="" ns4:_="">
    <xsd:import namespace="http://schemas.microsoft.com/sharepoint/v3"/>
    <xsd:import namespace="936c9f6d-703f-4492-b10b-5967c53212d1"/>
    <xsd:import namespace="dd62d345-e1f9-48ef-b6ff-7cdbbbf7a6ae"/>
    <xsd:element name="properties">
      <xsd:complexType>
        <xsd:sequence>
          <xsd:element name="documentManagement">
            <xsd:complexType>
              <xsd:all>
                <xsd:element ref="ns3:Opsteldatum" minOccurs="0"/>
                <xsd:element ref="ns3:Jaar" minOccurs="0"/>
                <xsd:element ref="ns3:Geadresseerde" minOccurs="0"/>
                <xsd:element ref="ns3:Relatienummer" minOccurs="0"/>
                <xsd:element ref="ns3:vergunningnummer" minOccurs="0"/>
                <xsd:element ref="ns3:Debiteurnummer" minOccurs="0"/>
                <xsd:element ref="ns3:Referentie" minOccurs="0"/>
                <xsd:element ref="ns3:OmschrijvingNote" minOccurs="0"/>
                <xsd:element ref="ns3:Betreft" minOccurs="0"/>
                <xsd:element ref="ns3:KopieAan" minOccurs="0"/>
                <xsd:element ref="ns3:OrigineleLLLocatie" minOccurs="0"/>
                <xsd:element ref="ns3:OrigineleLLObjectId" minOccurs="0"/>
                <xsd:element ref="ns3:OrigineleLLFolder" minOccurs="0"/>
                <xsd:element ref="ns3:LL_subfolder_1" minOccurs="0"/>
                <xsd:element ref="ns3:LL_subfolder_2" minOccurs="0"/>
                <xsd:element ref="ns3:LL_subfolder_3" minOccurs="0"/>
                <xsd:element ref="ns3:LL_subfolder_4" minOccurs="0"/>
                <xsd:element ref="ns3:LL_subfolder_5" minOccurs="0"/>
                <xsd:element ref="ns3:ToezichtstaakHTField0" minOccurs="0"/>
                <xsd:element ref="ns3:KanaalHTField0" minOccurs="0"/>
                <xsd:element ref="ns3:OrganisatieonderdeelHTField0" minOccurs="0"/>
                <xsd:element ref="ns3:ProcesHTField0" minOccurs="0"/>
                <xsd:element ref="ns3:TaxCatchAllLabel" minOccurs="0"/>
                <xsd:element ref="ns3:TaxCatchAll" minOccurs="0"/>
                <xsd:element ref="ns3:TaxKeywordTaxHTField" minOccurs="0"/>
                <xsd:element ref="ns3:DocumenttypeHTField0" minOccurs="0"/>
                <xsd:element ref="ns1:_dlc_Exempt" minOccurs="0"/>
                <xsd:element ref="ns3:DossierstatusHTField0"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41" nillable="true" ma:displayName="Van beleid uitgeslote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6c9f6d-703f-4492-b10b-5967c53212d1" elementFormDefault="qualified">
    <xsd:import namespace="http://schemas.microsoft.com/office/2006/documentManagement/types"/>
    <xsd:import namespace="http://schemas.microsoft.com/office/infopath/2007/PartnerControls"/>
    <xsd:element name="Opsteldatum" ma:index="7" nillable="true" ma:displayName="Opsteldatum" ma:format="DateOnly" ma:internalName="Opsteldatum">
      <xsd:simpleType>
        <xsd:restriction base="dms:DateTime"/>
      </xsd:simpleType>
    </xsd:element>
    <xsd:element name="Jaar" ma:index="8" nillable="true" ma:displayName="Jaar" ma:internalName="Jaar">
      <xsd:simpleType>
        <xsd:restriction base="dms:Text">
          <xsd:maxLength value="4"/>
        </xsd:restriction>
      </xsd:simpleType>
    </xsd:element>
    <xsd:element name="Geadresseerde" ma:index="10" nillable="true" ma:displayName="Geadresseerde" ma:internalName="Geadresseerde" ma:readOnly="false">
      <xsd:simpleType>
        <xsd:restriction base="dms:Note">
          <xsd:maxLength value="255"/>
        </xsd:restriction>
      </xsd:simpleType>
    </xsd:element>
    <xsd:element name="Relatienummer" ma:index="11" nillable="true" ma:displayName="Relatienummer" ma:description="Meerdere relatienummers scheiden door middel van een puntkomma." ma:internalName="Relatienummer">
      <xsd:simpleType>
        <xsd:restriction base="dms:Text">
          <xsd:maxLength value="255"/>
        </xsd:restriction>
      </xsd:simpleType>
    </xsd:element>
    <xsd:element name="vergunningnummer" ma:index="12" nillable="true" ma:displayName="Vergunningnummer" ma:internalName="vergunningnummer" ma:readOnly="false">
      <xsd:simpleType>
        <xsd:restriction base="dms:Text"/>
      </xsd:simpleType>
    </xsd:element>
    <xsd:element name="Debiteurnummer" ma:index="13" nillable="true" ma:displayName="Debiteurnummer" ma:internalName="Debiteurnummer" ma:readOnly="false">
      <xsd:simpleType>
        <xsd:restriction base="dms:Text"/>
      </xsd:simpleType>
    </xsd:element>
    <xsd:element name="Referentie" ma:index="14" nillable="true" ma:displayName="Referentie" ma:internalName="Referentie" ma:readOnly="false">
      <xsd:simpleType>
        <xsd:restriction base="dms:Text"/>
      </xsd:simpleType>
    </xsd:element>
    <xsd:element name="OmschrijvingNote" ma:index="15" nillable="true" ma:displayName="Omschrijving" ma:internalName="OmschrijvingNote" ma:readOnly="false">
      <xsd:simpleType>
        <xsd:restriction base="dms:Note">
          <xsd:maxLength value="255"/>
        </xsd:restriction>
      </xsd:simpleType>
    </xsd:element>
    <xsd:element name="Betreft" ma:index="17" nillable="true" ma:displayName="Betreft" ma:internalName="Betreft" ma:readOnly="false">
      <xsd:simpleType>
        <xsd:restriction base="dms:Text"/>
      </xsd:simpleType>
    </xsd:element>
    <xsd:element name="KopieAan" ma:index="18" nillable="true" ma:displayName="Kopie aan" ma:internalName="KopieAan" ma:readOnly="false">
      <xsd:simpleType>
        <xsd:restriction base="dms:Note">
          <xsd:maxLength value="255"/>
        </xsd:restriction>
      </xsd:simpleType>
    </xsd:element>
    <xsd:element name="OrigineleLLLocatie" ma:index="19" nillable="true" ma:displayName="Originele LL Locatie" ma:internalName="OrigineleLLLocatie">
      <xsd:simpleType>
        <xsd:restriction base="dms:Note"/>
      </xsd:simpleType>
    </xsd:element>
    <xsd:element name="OrigineleLLObjectId" ma:index="20" nillable="true" ma:displayName="Originele LL objectid" ma:internalName="OrigineleLLObjectId">
      <xsd:simpleType>
        <xsd:restriction base="dms:Text"/>
      </xsd:simpleType>
    </xsd:element>
    <xsd:element name="OrigineleLLFolder" ma:index="21" nillable="true" ma:displayName="Originele LL folder" ma:internalName="OrigineleLLFolder">
      <xsd:simpleType>
        <xsd:restriction base="dms:Text"/>
      </xsd:simpleType>
    </xsd:element>
    <xsd:element name="LL_subfolder_1" ma:index="22" nillable="true" ma:displayName="LL subfolder 1" ma:internalName="LL_subfolder_1">
      <xsd:simpleType>
        <xsd:restriction base="dms:Text"/>
      </xsd:simpleType>
    </xsd:element>
    <xsd:element name="LL_subfolder_2" ma:index="23" nillable="true" ma:displayName="LL subfolder 2" ma:internalName="LL_subfolder_2">
      <xsd:simpleType>
        <xsd:restriction base="dms:Text"/>
      </xsd:simpleType>
    </xsd:element>
    <xsd:element name="LL_subfolder_3" ma:index="24" nillable="true" ma:displayName="LL subfolder 3" ma:internalName="LL_subfolder_3">
      <xsd:simpleType>
        <xsd:restriction base="dms:Text"/>
      </xsd:simpleType>
    </xsd:element>
    <xsd:element name="LL_subfolder_4" ma:index="25" nillable="true" ma:displayName="LL subfolder 4" ma:internalName="LL_subfolder_4">
      <xsd:simpleType>
        <xsd:restriction base="dms:Text"/>
      </xsd:simpleType>
    </xsd:element>
    <xsd:element name="LL_subfolder_5" ma:index="26" nillable="true" ma:displayName="LL subfolder 5" ma:internalName="LL_subfolder_5">
      <xsd:simpleType>
        <xsd:restriction base="dms:Text"/>
      </xsd:simpleType>
    </xsd:element>
    <xsd:element name="ToezichtstaakHTField0" ma:index="27" nillable="true" ma:taxonomy="true" ma:internalName="ToezichtstaakTaxHTField0" ma:taxonomyFieldName="Toezichtstaak" ma:displayName="Taak" ma:default="" ma:fieldId="{713f5d9e-51e9-4a7c-9bff-c27fd59a3be3}" ma:sspId="1a17d7f3-a02c-4e88-b87b-9e831c62902c" ma:termSetId="6e520f14-f60a-4e68-8b6d-6a1e18369352" ma:anchorId="00000000-0000-0000-0000-000000000000" ma:open="true" ma:isKeyword="false">
      <xsd:complexType>
        <xsd:sequence>
          <xsd:element ref="pc:Terms" minOccurs="0" maxOccurs="1"/>
        </xsd:sequence>
      </xsd:complexType>
    </xsd:element>
    <xsd:element name="KanaalHTField0" ma:index="28" nillable="true" ma:taxonomy="true" ma:internalName="KanaalTaxHTField0" ma:taxonomyFieldName="Kanaal" ma:displayName="Kanaal" ma:readOnly="false" ma:fieldId="{be854940-bd99-479f-802b-c0c3789748bf}" ma:sspId="1a17d7f3-a02c-4e88-b87b-9e831c62902c" ma:termSetId="5bb6c286-dbb6-4c25-b2ca-12fdc7485cb0" ma:anchorId="00000000-0000-0000-0000-000000000000" ma:open="true" ma:isKeyword="false">
      <xsd:complexType>
        <xsd:sequence>
          <xsd:element ref="pc:Terms" minOccurs="0" maxOccurs="1"/>
        </xsd:sequence>
      </xsd:complexType>
    </xsd:element>
    <xsd:element name="OrganisatieonderdeelHTField0" ma:index="29" nillable="true" ma:taxonomy="true" ma:internalName="OrganisatieonderdeelTaxHTField0" ma:taxonomyFieldName="Organisatieonderdeel" ma:displayName="Organisatie onderdeel" ma:default="" ma:fieldId="{0a539a65-524b-4bd0-8108-3755f7372a81}" ma:sspId="1a17d7f3-a02c-4e88-b87b-9e831c62902c" ma:termSetId="94fea994-e0b0-4b70-96b8-4fc22f8611b5" ma:anchorId="00000000-0000-0000-0000-000000000000" ma:open="true" ma:isKeyword="false">
      <xsd:complexType>
        <xsd:sequence>
          <xsd:element ref="pc:Terms" minOccurs="0" maxOccurs="1"/>
        </xsd:sequence>
      </xsd:complexType>
    </xsd:element>
    <xsd:element name="ProcesHTField0" ma:index="32" nillable="true" ma:taxonomy="true" ma:internalName="ProcesTaxHTField0" ma:taxonomyFieldName="Proces" ma:displayName="Proces" ma:default="" ma:fieldId="{73969141-b825-401d-b68b-4fed00d26698}" ma:sspId="1a17d7f3-a02c-4e88-b87b-9e831c62902c" ma:termSetId="9cf31780-5a2d-4a89-a874-4589c950fb6d" ma:anchorId="00000000-0000-0000-0000-000000000000" ma:open="true" ma:isKeyword="false">
      <xsd:complexType>
        <xsd:sequence>
          <xsd:element ref="pc:Terms" minOccurs="0" maxOccurs="1"/>
        </xsd:sequence>
      </xsd:complexType>
    </xsd:element>
    <xsd:element name="TaxCatchAllLabel" ma:index="35" nillable="true" ma:displayName="Taxonomy Catch All Column1" ma:hidden="true" ma:list="{6dd70db7-66df-48bc-9ddc-f0fc8a61b896}" ma:internalName="TaxCatchAllLabel" ma:readOnly="true" ma:showField="CatchAllDataLabel" ma:web="dd62d345-e1f9-48ef-b6ff-7cdbbbf7a6ae">
      <xsd:complexType>
        <xsd:complexContent>
          <xsd:extension base="dms:MultiChoiceLookup">
            <xsd:sequence>
              <xsd:element name="Value" type="dms:Lookup" maxOccurs="unbounded" minOccurs="0" nillable="true"/>
            </xsd:sequence>
          </xsd:extension>
        </xsd:complexContent>
      </xsd:complexType>
    </xsd:element>
    <xsd:element name="TaxCatchAll" ma:index="38" nillable="true" ma:displayName="Taxonomy Catch All Column" ma:hidden="true" ma:list="{6dd70db7-66df-48bc-9ddc-f0fc8a61b896}" ma:internalName="TaxCatchAll" ma:showField="CatchAllData" ma:web="dd62d345-e1f9-48ef-b6ff-7cdbbbf7a6ae">
      <xsd:complexType>
        <xsd:complexContent>
          <xsd:extension base="dms:MultiChoiceLookup">
            <xsd:sequence>
              <xsd:element name="Value" type="dms:Lookup" maxOccurs="unbounded" minOccurs="0" nillable="true"/>
            </xsd:sequence>
          </xsd:extension>
        </xsd:complexContent>
      </xsd:complexType>
    </xsd:element>
    <xsd:element name="TaxKeywordTaxHTField" ma:index="39" nillable="true" ma:taxonomy="true" ma:internalName="TaxKeywordTaxHTField" ma:taxonomyFieldName="TaxKeyword" ma:displayName="Ondernemingstrefwoorden" ma:fieldId="{23f27201-bee3-471e-b2e7-b64fd8b7ca38}" ma:taxonomyMulti="true" ma:sspId="1a17d7f3-a02c-4e88-b87b-9e831c62902c" ma:termSetId="00000000-0000-0000-0000-000000000000" ma:anchorId="00000000-0000-0000-0000-000000000000" ma:open="true" ma:isKeyword="true">
      <xsd:complexType>
        <xsd:sequence>
          <xsd:element ref="pc:Terms" minOccurs="0" maxOccurs="1"/>
        </xsd:sequence>
      </xsd:complexType>
    </xsd:element>
    <xsd:element name="DocumenttypeHTField0" ma:index="40" nillable="true" ma:taxonomy="true" ma:internalName="DocumenttypeTaxHTField0" ma:taxonomyFieldName="Documenttype" ma:displayName="Document type" ma:readOnly="false" ma:fieldId="{6d1e6da9-9114-43e8-994f-c6d34dcc13df}" ma:sspId="1a17d7f3-a02c-4e88-b87b-9e831c62902c" ma:termSetId="95f02a91-1e12-4e2a-afe4-67746b611386" ma:anchorId="00000000-0000-0000-0000-000000000000" ma:open="true" ma:isKeyword="false">
      <xsd:complexType>
        <xsd:sequence>
          <xsd:element ref="pc:Terms" minOccurs="0" maxOccurs="1"/>
        </xsd:sequence>
      </xsd:complexType>
    </xsd:element>
    <xsd:element name="DossierstatusHTField0" ma:index="42" nillable="true" ma:taxonomy="true" ma:internalName="DossierstatusTaxHTField0" ma:taxonomyFieldName="Dossierstatus" ma:displayName="Dossierstatus" ma:readOnly="false" ma:fieldId="{54dd19ad-c7ce-4ff7-a0ac-e3ec657dc2cf}" ma:sspId="1a17d7f3-a02c-4e88-b87b-9e831c62902c" ma:termSetId="72c73901-c0db-4476-bfc3-b1c39bec38aa"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62d345-e1f9-48ef-b6ff-7cdbbbf7a6ae" elementFormDefault="qualified">
    <xsd:import namespace="http://schemas.microsoft.com/office/2006/documentManagement/types"/>
    <xsd:import namespace="http://schemas.microsoft.com/office/infopath/2007/PartnerControls"/>
    <xsd:element name="_dlc_DocId" ma:index="44" nillable="true" ma:displayName="Waarde van de document-id" ma:description="De waarde van de document-id die aan dit item is toegewezen." ma:internalName="_dlc_DocId" ma:readOnly="true">
      <xsd:simpleType>
        <xsd:restriction base="dms:Text"/>
      </xsd:simpleType>
    </xsd:element>
    <xsd:element name="_dlc_DocIdUrl" ma:index="45"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eur"/>
        <xsd:element ref="dcterms:created" minOccurs="0" maxOccurs="1"/>
        <xsd:element ref="dc:identifier" minOccurs="0" maxOccurs="1"/>
        <xsd:element name="contentType" minOccurs="0" maxOccurs="1" type="xsd:string" ma:index="33"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a17d7f3-a02c-4e88-b87b-9e831c62902c" ContentTypeId="0x010100AF3C3E63A8E348D0B83574E1B1F453E5003929ED3A8D04456685ACF4C22313EE1B"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p:Policy xmlns:p="office.server.policy" id="" local="true">
  <p:Name>AFM Document</p:Name>
  <p:Description/>
  <p:Statement/>
  <p:PolicyItems>
    <p:PolicyItem featureId="Microsoft.Office.RecordsManagement.PolicyFeatures.PolicyAudit" staticId="0x010100AF3C3E63A8E348D0B83574E1B1F453E5|8138272" UniqueId="b847960f-7d6d-4c57-be37-bd2dfa15816b">
      <p:Name>Controle</p:Name>
      <p:Description>Hiermee worden acties van gebruikers op documenten en lijstitems gecontroleerd en in het controlelogbestand opgenomen.</p:Description>
      <p:CustomData>
        <Audit>
          <Update/>
          <View/>
          <CheckInOut/>
          <MoveCopy/>
          <DeleteRestore/>
        </Audit>
      </p:CustomData>
    </p:PolicyItem>
  </p:PolicyItems>
</p:Policy>
</file>

<file path=customXml/itemProps1.xml><?xml version="1.0" encoding="utf-8"?>
<ds:datastoreItem xmlns:ds="http://schemas.openxmlformats.org/officeDocument/2006/customXml" ds:itemID="{F4607905-CD6D-4550-BBB1-C1981E5D5844}">
  <ds:schemaRefs>
    <ds:schemaRef ds:uri="http://schemas.microsoft.com/sharepoint/events"/>
  </ds:schemaRefs>
</ds:datastoreItem>
</file>

<file path=customXml/itemProps2.xml><?xml version="1.0" encoding="utf-8"?>
<ds:datastoreItem xmlns:ds="http://schemas.openxmlformats.org/officeDocument/2006/customXml" ds:itemID="{817152D4-2E79-4F14-91B1-3FF1C7AE2D0A}">
  <ds:schemaRefs>
    <ds:schemaRef ds:uri="http://schemas.microsoft.com/office/2006/metadata/properties"/>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d62d345-e1f9-48ef-b6ff-7cdbbbf7a6ae"/>
    <ds:schemaRef ds:uri="936c9f6d-703f-4492-b10b-5967c53212d1"/>
    <ds:schemaRef ds:uri="http://schemas.microsoft.com/sharepoint/v3"/>
    <ds:schemaRef ds:uri="http://purl.org/dc/dcmitype/"/>
  </ds:schemaRefs>
</ds:datastoreItem>
</file>

<file path=customXml/itemProps3.xml><?xml version="1.0" encoding="utf-8"?>
<ds:datastoreItem xmlns:ds="http://schemas.openxmlformats.org/officeDocument/2006/customXml" ds:itemID="{00C9F596-CF75-43F5-A1DF-171C5783DE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6c9f6d-703f-4492-b10b-5967c53212d1"/>
    <ds:schemaRef ds:uri="dd62d345-e1f9-48ef-b6ff-7cdbbbf7a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FAA4531-98EE-47F4-BDDF-24A40E1F241A}">
  <ds:schemaRefs>
    <ds:schemaRef ds:uri="Microsoft.SharePoint.Taxonomy.ContentTypeSync"/>
  </ds:schemaRefs>
</ds:datastoreItem>
</file>

<file path=customXml/itemProps5.xml><?xml version="1.0" encoding="utf-8"?>
<ds:datastoreItem xmlns:ds="http://schemas.openxmlformats.org/officeDocument/2006/customXml" ds:itemID="{D4C1AA8E-151A-4CED-B80D-B0DA0BFB7A68}">
  <ds:schemaRefs>
    <ds:schemaRef ds:uri="http://schemas.microsoft.com/sharepoint/v3/contenttype/forms"/>
  </ds:schemaRefs>
</ds:datastoreItem>
</file>

<file path=customXml/itemProps6.xml><?xml version="1.0" encoding="utf-8"?>
<ds:datastoreItem xmlns:ds="http://schemas.openxmlformats.org/officeDocument/2006/customXml" ds:itemID="{7D346716-2B4F-4D3C-8CED-766B195D8811}">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6</vt:i4>
      </vt:variant>
    </vt:vector>
  </HeadingPairs>
  <TitlesOfParts>
    <vt:vector size="6" baseType="lpstr">
      <vt:lpstr>Introductie</vt:lpstr>
      <vt:lpstr>Input&amp;Output</vt:lpstr>
      <vt:lpstr>Berekeningen</vt:lpstr>
      <vt:lpstr>Grafieken</vt:lpstr>
      <vt:lpstr>Tabellen</vt:lpstr>
      <vt:lpstr>Globale opzet</vt:lpstr>
    </vt:vector>
  </TitlesOfParts>
  <Company>Autoriteit Financiële Markten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Rekentool bij rapport Vermogensbeher- en transactiekosten pensioenfondsen in beeld</dc:title>
  <dc:creator>Steenstra Toussaint</dc:creator>
  <cp:keywords>VBK2014</cp:keywords>
  <cp:lastModifiedBy>Jasper Staring</cp:lastModifiedBy>
  <cp:lastPrinted>2015-05-07T09:27:48Z</cp:lastPrinted>
  <dcterms:created xsi:type="dcterms:W3CDTF">2015-03-20T09:37:27Z</dcterms:created>
  <dcterms:modified xsi:type="dcterms:W3CDTF">2015-05-08T08:33:57Z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0x010100AF3C3E63A8E348D0B83574E1B1F453E5003929ED3A8D04456685ACF4C22313EE1B000B46899A21731841A62410FD0D38053F</vt:lpwstr>
  </property>
  <property fmtid="{D5CDD505-2E9C-101B-9397-08002B2CF9AE}" pid="3" name="TaxKeyword">
    <vt:lpwstr>14211;#VBK2014|50badffd-708c-458a-9946-44c403893589</vt:lpwstr>
  </property>
  <property fmtid="{D5CDD505-2E9C-101B-9397-08002B2CF9AE}" pid="4" name="Kanaal">
    <vt:lpwstr/>
  </property>
  <property fmtid="{D5CDD505-2E9C-101B-9397-08002B2CF9AE}" pid="5" name="Documenttype">
    <vt:lpwstr>5859;#Excel overzicht|bb500ecd-5575-4a52-8c01-20da4006d678</vt:lpwstr>
  </property>
  <property fmtid="{D5CDD505-2E9C-101B-9397-08002B2CF9AE}" pid="6" name="Organisatieonderdeel">
    <vt:lpwstr>266;#Pensioen ＆ AIFM|d69fa4eb-b839-4cac-833b-acf6bcc48110</vt:lpwstr>
  </property>
  <property fmtid="{D5CDD505-2E9C-101B-9397-08002B2CF9AE}" pid="7" name="Toezichtstaak">
    <vt:lpwstr>5897;#Toezicht op Pensioenuitvoerders|50ed7ccf-4ed5-45d4-995a-c6278c39e7fe</vt:lpwstr>
  </property>
  <property fmtid="{D5CDD505-2E9C-101B-9397-08002B2CF9AE}" pid="8" name="Dossierstatus">
    <vt:lpwstr>5822;#Gestart|4090c930-50ea-4f08-b421-51eab9da8253</vt:lpwstr>
  </property>
  <property fmtid="{D5CDD505-2E9C-101B-9397-08002B2CF9AE}" pid="9" name="Proces">
    <vt:lpwstr>5833;#Onderzoek uitvoeren|6dce108e-3644-449a-94f8-5071a35522c8</vt:lpwstr>
  </property>
  <property fmtid="{D5CDD505-2E9C-101B-9397-08002B2CF9AE}" pid="10" name="_dlc_DocIdItemGuid">
    <vt:lpwstr>b5c4cd19-4037-4099-a2be-d8c58a531346</vt:lpwstr>
  </property>
  <property fmtid="{D5CDD505-2E9C-101B-9397-08002B2CF9AE}" pid="11" name="VertrouwelijkheidTaxHTField0">
    <vt:lpwstr/>
  </property>
  <property fmtid="{D5CDD505-2E9C-101B-9397-08002B2CF9AE}" pid="12" name="Domein">
    <vt:lpwstr/>
  </property>
  <property fmtid="{D5CDD505-2E9C-101B-9397-08002B2CF9AE}" pid="13" name="Zaaktype">
    <vt:lpwstr/>
  </property>
  <property fmtid="{D5CDD505-2E9C-101B-9397-08002B2CF9AE}" pid="14" name="WetsartikelRegelingTaxHTField0">
    <vt:lpwstr/>
  </property>
  <property fmtid="{D5CDD505-2E9C-101B-9397-08002B2CF9AE}" pid="15" name="WetsartikelLidTaxHTField0">
    <vt:lpwstr/>
  </property>
  <property fmtid="{D5CDD505-2E9C-101B-9397-08002B2CF9AE}" pid="16" name="ProjectThemaTaxHTField0">
    <vt:lpwstr/>
  </property>
  <property fmtid="{D5CDD505-2E9C-101B-9397-08002B2CF9AE}" pid="17" name="Type_FV">
    <vt:lpwstr/>
  </property>
  <property fmtid="{D5CDD505-2E9C-101B-9397-08002B2CF9AE}" pid="18" name="ProjectThema">
    <vt:lpwstr/>
  </property>
  <property fmtid="{D5CDD505-2E9C-101B-9397-08002B2CF9AE}" pid="19" name="Verzendwijze">
    <vt:lpwstr/>
  </property>
  <property fmtid="{D5CDD505-2E9C-101B-9397-08002B2CF9AE}" pid="20" name="WetsartikelArtikelTaxHTField0">
    <vt:lpwstr/>
  </property>
  <property fmtid="{D5CDD505-2E9C-101B-9397-08002B2CF9AE}" pid="21" name="Type_FVTaxHTField0">
    <vt:lpwstr/>
  </property>
  <property fmtid="{D5CDD505-2E9C-101B-9397-08002B2CF9AE}" pid="22" name="DomeinTaxHTField0">
    <vt:lpwstr/>
  </property>
  <property fmtid="{D5CDD505-2E9C-101B-9397-08002B2CF9AE}" pid="23" name="VerzendwijzeTaxHTField0">
    <vt:lpwstr/>
  </property>
  <property fmtid="{D5CDD505-2E9C-101B-9397-08002B2CF9AE}" pid="24" name="BeslisserTaxHTField0">
    <vt:lpwstr/>
  </property>
  <property fmtid="{D5CDD505-2E9C-101B-9397-08002B2CF9AE}" pid="25" name="WetsartikelArtikel">
    <vt:lpwstr/>
  </property>
  <property fmtid="{D5CDD505-2E9C-101B-9397-08002B2CF9AE}" pid="26" name="WetsartikelRegeling">
    <vt:lpwstr/>
  </property>
  <property fmtid="{D5CDD505-2E9C-101B-9397-08002B2CF9AE}" pid="27" name="WetsartikelLid">
    <vt:lpwstr/>
  </property>
  <property fmtid="{D5CDD505-2E9C-101B-9397-08002B2CF9AE}" pid="28" name="Vertrouwelijkheid">
    <vt:lpwstr/>
  </property>
  <property fmtid="{D5CDD505-2E9C-101B-9397-08002B2CF9AE}" pid="29" name="ZaaktypeTaxHTField0">
    <vt:lpwstr/>
  </property>
  <property fmtid="{D5CDD505-2E9C-101B-9397-08002B2CF9AE}" pid="30" name="Beslisser">
    <vt:lpwstr/>
  </property>
</Properties>
</file>